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karolina_chajbos_gdansk_gda_pl/Documents/Pulpit/Dostawa roślin jednorocznych/postępowanie/"/>
    </mc:Choice>
  </mc:AlternateContent>
  <xr:revisionPtr revIDLastSave="7" documentId="8_{A2E8F409-791D-4EB7-BBAC-F803D1C1AD88}" xr6:coauthVersionLast="47" xr6:coauthVersionMax="47" xr10:uidLastSave="{80A07BE7-D12B-4896-95F6-E5B5870FA265}"/>
  <bookViews>
    <workbookView xWindow="-120" yWindow="-120" windowWidth="29040" windowHeight="15720" xr2:uid="{9F1F3B33-A68D-4ABF-8470-42FE28AE5362}"/>
  </bookViews>
  <sheets>
    <sheet name="Zakresy Rejony 2026 - 2027" sheetId="9" r:id="rId1"/>
  </sheets>
  <definedNames>
    <definedName name="_xlnm.Print_Area" localSheetId="0">'Zakresy Rejony 2026 - 2027'!$A$1:$G$69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0" i="9" l="1"/>
  <c r="G130" i="9" s="1"/>
  <c r="E129" i="9"/>
  <c r="G129" i="9" s="1"/>
  <c r="E128" i="9"/>
  <c r="G128" i="9" s="1"/>
  <c r="E127" i="9"/>
  <c r="E126" i="9"/>
  <c r="G126" i="9" s="1"/>
  <c r="E125" i="9"/>
  <c r="G125" i="9" s="1"/>
  <c r="E122" i="9"/>
  <c r="G122" i="9" s="1"/>
  <c r="E121" i="9"/>
  <c r="G121" i="9" s="1"/>
  <c r="E120" i="9"/>
  <c r="G120" i="9" s="1"/>
  <c r="E119" i="9"/>
  <c r="G119" i="9" s="1"/>
  <c r="G118" i="9"/>
  <c r="E118" i="9"/>
  <c r="E117" i="9"/>
  <c r="G117" i="9" s="1"/>
  <c r="G116" i="9"/>
  <c r="G115" i="9"/>
  <c r="E114" i="9"/>
  <c r="G114" i="9" s="1"/>
  <c r="E113" i="9"/>
  <c r="G113" i="9" s="1"/>
  <c r="E112" i="9"/>
  <c r="G112" i="9" s="1"/>
  <c r="E111" i="9"/>
  <c r="G111" i="9" s="1"/>
  <c r="E110" i="9"/>
  <c r="G110" i="9" s="1"/>
  <c r="E109" i="9"/>
  <c r="G109" i="9" s="1"/>
  <c r="G108" i="9"/>
  <c r="E107" i="9"/>
  <c r="G107" i="9" s="1"/>
  <c r="E106" i="9"/>
  <c r="G106" i="9" s="1"/>
  <c r="E105" i="9"/>
  <c r="G105" i="9" s="1"/>
  <c r="E104" i="9"/>
  <c r="G104" i="9" s="1"/>
  <c r="G103" i="9"/>
  <c r="E103" i="9"/>
  <c r="E102" i="9"/>
  <c r="G102" i="9" s="1"/>
  <c r="E101" i="9"/>
  <c r="G101" i="9" s="1"/>
  <c r="E100" i="9"/>
  <c r="G100" i="9" s="1"/>
  <c r="E99" i="9"/>
  <c r="E123" i="9" s="1"/>
  <c r="E96" i="9"/>
  <c r="G96" i="9" s="1"/>
  <c r="E95" i="9"/>
  <c r="G95" i="9" s="1"/>
  <c r="E93" i="9"/>
  <c r="G93" i="9" s="1"/>
  <c r="E92" i="9"/>
  <c r="G92" i="9" s="1"/>
  <c r="E91" i="9"/>
  <c r="G91" i="9" s="1"/>
  <c r="E89" i="9"/>
  <c r="G89" i="9" s="1"/>
  <c r="E88" i="9"/>
  <c r="G88" i="9" s="1"/>
  <c r="E87" i="9"/>
  <c r="G87" i="9" s="1"/>
  <c r="G86" i="9"/>
  <c r="E86" i="9"/>
  <c r="E85" i="9"/>
  <c r="G85" i="9" s="1"/>
  <c r="E84" i="9"/>
  <c r="G84" i="9" s="1"/>
  <c r="E83" i="9"/>
  <c r="G83" i="9" s="1"/>
  <c r="E82" i="9"/>
  <c r="G82" i="9" s="1"/>
  <c r="E81" i="9"/>
  <c r="G81" i="9" s="1"/>
  <c r="E80" i="9"/>
  <c r="G80" i="9" s="1"/>
  <c r="E79" i="9"/>
  <c r="G79" i="9" s="1"/>
  <c r="E77" i="9"/>
  <c r="G77" i="9" s="1"/>
  <c r="E76" i="9"/>
  <c r="G76" i="9" s="1"/>
  <c r="E75" i="9"/>
  <c r="G75" i="9" s="1"/>
  <c r="E74" i="9"/>
  <c r="G74" i="9" s="1"/>
  <c r="E73" i="9"/>
  <c r="G73" i="9" s="1"/>
  <c r="E65" i="9"/>
  <c r="G65" i="9" s="1"/>
  <c r="E64" i="9"/>
  <c r="G64" i="9" s="1"/>
  <c r="E63" i="9"/>
  <c r="G63" i="9" s="1"/>
  <c r="E62" i="9"/>
  <c r="E66" i="9" s="1"/>
  <c r="E61" i="9"/>
  <c r="G61" i="9" s="1"/>
  <c r="E60" i="9"/>
  <c r="G60" i="9" s="1"/>
  <c r="E57" i="9"/>
  <c r="G57" i="9" s="1"/>
  <c r="E56" i="9"/>
  <c r="G56" i="9" s="1"/>
  <c r="E55" i="9"/>
  <c r="G55" i="9" s="1"/>
  <c r="E54" i="9"/>
  <c r="G54" i="9" s="1"/>
  <c r="E53" i="9"/>
  <c r="G53" i="9" s="1"/>
  <c r="E52" i="9"/>
  <c r="G52" i="9" s="1"/>
  <c r="G51" i="9"/>
  <c r="G50" i="9"/>
  <c r="E49" i="9"/>
  <c r="G49" i="9" s="1"/>
  <c r="E48" i="9"/>
  <c r="G48" i="9" s="1"/>
  <c r="E47" i="9"/>
  <c r="G47" i="9" s="1"/>
  <c r="E46" i="9"/>
  <c r="G46" i="9" s="1"/>
  <c r="E45" i="9"/>
  <c r="G45" i="9" s="1"/>
  <c r="E44" i="9"/>
  <c r="G44" i="9" s="1"/>
  <c r="G43" i="9"/>
  <c r="E42" i="9"/>
  <c r="G42" i="9" s="1"/>
  <c r="E41" i="9"/>
  <c r="G41" i="9" s="1"/>
  <c r="E40" i="9"/>
  <c r="G40" i="9" s="1"/>
  <c r="E39" i="9"/>
  <c r="G39" i="9" s="1"/>
  <c r="E38" i="9"/>
  <c r="G38" i="9" s="1"/>
  <c r="E37" i="9"/>
  <c r="G37" i="9" s="1"/>
  <c r="E36" i="9"/>
  <c r="G36" i="9" s="1"/>
  <c r="E35" i="9"/>
  <c r="G35" i="9" s="1"/>
  <c r="E34" i="9"/>
  <c r="E58" i="9" s="1"/>
  <c r="E31" i="9"/>
  <c r="G31" i="9" s="1"/>
  <c r="E30" i="9"/>
  <c r="G30" i="9" s="1"/>
  <c r="E28" i="9"/>
  <c r="G28" i="9" s="1"/>
  <c r="E27" i="9"/>
  <c r="G27" i="9" s="1"/>
  <c r="E26" i="9"/>
  <c r="G26" i="9" s="1"/>
  <c r="E24" i="9"/>
  <c r="G24" i="9" s="1"/>
  <c r="E23" i="9"/>
  <c r="G23" i="9" s="1"/>
  <c r="E22" i="9"/>
  <c r="G22" i="9" s="1"/>
  <c r="G21" i="9"/>
  <c r="E21" i="9"/>
  <c r="E20" i="9"/>
  <c r="G20" i="9" s="1"/>
  <c r="E19" i="9"/>
  <c r="G19" i="9" s="1"/>
  <c r="E18" i="9"/>
  <c r="G18" i="9" s="1"/>
  <c r="E17" i="9"/>
  <c r="G17" i="9" s="1"/>
  <c r="E16" i="9"/>
  <c r="G16" i="9" s="1"/>
  <c r="E15" i="9"/>
  <c r="G15" i="9" s="1"/>
  <c r="E14" i="9"/>
  <c r="G14" i="9" s="1"/>
  <c r="E12" i="9"/>
  <c r="G12" i="9" s="1"/>
  <c r="E11" i="9"/>
  <c r="G11" i="9" s="1"/>
  <c r="E10" i="9"/>
  <c r="G10" i="9" s="1"/>
  <c r="E9" i="9"/>
  <c r="G9" i="9" s="1"/>
  <c r="E8" i="9"/>
  <c r="G8" i="9" s="1"/>
  <c r="E32" i="9" l="1"/>
  <c r="E67" i="9" s="1"/>
  <c r="E131" i="9"/>
  <c r="G32" i="9"/>
  <c r="G97" i="9"/>
  <c r="G127" i="9"/>
  <c r="G131" i="9" s="1"/>
  <c r="E97" i="9"/>
  <c r="E132" i="9" s="1"/>
  <c r="G99" i="9"/>
  <c r="G123" i="9" s="1"/>
  <c r="G62" i="9"/>
  <c r="G66" i="9" s="1"/>
  <c r="G34" i="9"/>
  <c r="G58" i="9" s="1"/>
  <c r="G67" i="9" s="1"/>
  <c r="G132" i="9" l="1"/>
  <c r="G136" i="9" s="1"/>
  <c r="G69" i="9"/>
  <c r="G68" i="9"/>
  <c r="G134" i="9" l="1"/>
  <c r="G138" i="9" s="1"/>
  <c r="G133" i="9"/>
  <c r="G137" i="9" s="1"/>
</calcChain>
</file>

<file path=xl/sharedStrings.xml><?xml version="1.0" encoding="utf-8"?>
<sst xmlns="http://schemas.openxmlformats.org/spreadsheetml/2006/main" count="359" uniqueCount="157">
  <si>
    <t xml:space="preserve">Zakres  </t>
  </si>
  <si>
    <t xml:space="preserve">Lp. </t>
  </si>
  <si>
    <t>Nazwa towaru
Wyszczególnienie gatunków roślin</t>
  </si>
  <si>
    <t>Specyfikacja materiału roślinnego</t>
  </si>
  <si>
    <t>ilość                                (szt.)</t>
  </si>
  <si>
    <t>6.</t>
  </si>
  <si>
    <t>I</t>
  </si>
  <si>
    <t>Bratek drobnokwiatowy mini</t>
  </si>
  <si>
    <t>Bratek drobnokwiatowy
V. cornuta odm. Blue For You</t>
  </si>
  <si>
    <t xml:space="preserve">kw. niebieski  z żółtym oczkiem drobnokwiatowy,  mini </t>
  </si>
  <si>
    <t>Bratek drobnokwiatowy                                              V. cornuta odm. Light Marina</t>
  </si>
  <si>
    <t xml:space="preserve">kw. jasnoniebieski  biały środek żółte oczko, drobnokwiatowy, mini </t>
  </si>
  <si>
    <t>Bratek drobnokwiatowy                                            V. cornuta odm Bright Purple</t>
  </si>
  <si>
    <t xml:space="preserve">kw. fioletowy ciepły złote oczko, drobnokwiatowy,  mini </t>
  </si>
  <si>
    <t>Bratek drobnokwiatowy                                               V. cornuta odm. White, Spring White</t>
  </si>
  <si>
    <t>kw. biały, żółte oczko drobnokwiatowy</t>
  </si>
  <si>
    <t xml:space="preserve">Bratek wielkokwiatowy
V. wittrockiana Delta odm. Pink Shades </t>
  </si>
  <si>
    <t xml:space="preserve">standartowy, kw.
pastelowy jasno fioletowy </t>
  </si>
  <si>
    <t>Bratek wielkokwiatowy
V. wittrockiana Delta odm. Beaconsfeld</t>
  </si>
  <si>
    <t>standartowy, kw. 
jasny fiolet góra, ciemny fiolet dół</t>
  </si>
  <si>
    <t>Bratek wielkokwiatowy
V.wittrockiana Delta odm. Yellow With Blotch</t>
  </si>
  <si>
    <t>standartowy, kw.
żółty z ciemnym wzorem</t>
  </si>
  <si>
    <t>Bratek wielkokwiatowy
V.wittrockiana Delta
odm. Red With Blotch</t>
  </si>
  <si>
    <t>standartowy, kw. jasnoczerwony żółtym oczkiem</t>
  </si>
  <si>
    <t>Bratek wielkokwiatowy
V. wittrockiana Delta
 odm. Pure Rose</t>
  </si>
  <si>
    <t xml:space="preserve">standartowy, kw. jasnoczerwony z żółtym oczkiem i wzorem </t>
  </si>
  <si>
    <t>Bratek wielkokwiatowy 
V. wittrockiana Delta
odm. Pure Violet Improved</t>
  </si>
  <si>
    <t>standartowy, kw. fioletowy ciepły, z żółtym oczkiem</t>
  </si>
  <si>
    <t>Bratek wielkokwiatowy 
V. wittrockiana Delta
odm. Pure White</t>
  </si>
  <si>
    <t xml:space="preserve">standartowy, kw. biały </t>
  </si>
  <si>
    <t>Stokrotka</t>
  </si>
  <si>
    <t>Stokrotka pospolita                                                  Bellis perennis bellissima White</t>
  </si>
  <si>
    <t>kw. białe</t>
  </si>
  <si>
    <t>Stokrotka pospolita 
Bellis perennis bellissima Rose</t>
  </si>
  <si>
    <t>kw. różowy</t>
  </si>
  <si>
    <t>Stokrotka pospolita                                                  Bellis perennis bellissima Red</t>
  </si>
  <si>
    <t>kw. czerwone</t>
  </si>
  <si>
    <t xml:space="preserve">kw. jasnoniebieski </t>
  </si>
  <si>
    <t>II</t>
  </si>
  <si>
    <t>Aksamitka rozpierzchła
Tagetes patula nana</t>
  </si>
  <si>
    <t>kw. złoto-żółty, pełny; odm. niska</t>
  </si>
  <si>
    <t>Begonia stale kwitnąca
Begonia semperflorens- biała</t>
  </si>
  <si>
    <t xml:space="preserve">kw. białe, l. zielony, odm. niska  </t>
  </si>
  <si>
    <t>Begonia stale kwitnąca
Begonia semperflorens - czerwona</t>
  </si>
  <si>
    <t xml:space="preserve">kw. czerwone,
 l. czerwony, odm. niska </t>
  </si>
  <si>
    <t xml:space="preserve">Begonia tuberhybrida
odm. Nonstop Red,  Deep Rose </t>
  </si>
  <si>
    <t>begonia wielkokwiatowa, pełna czerwona /malinowa</t>
  </si>
  <si>
    <t xml:space="preserve">Begonia tuberhybrida
Nonstop  Appleblosom </t>
  </si>
  <si>
    <t>begonia wielkokwiatowa, pełna biała</t>
  </si>
  <si>
    <t xml:space="preserve">odm. wysoka do 60 cm kwiat biały lub kremowy </t>
  </si>
  <si>
    <t xml:space="preserve">Gaura                                                                 Gaura lindheimeri  Pink lub Appleblossom           </t>
  </si>
  <si>
    <t xml:space="preserve">odm. wysoka do 60 cm, kwiat różowy </t>
  </si>
  <si>
    <t xml:space="preserve">odm. wysoka do 60 cm, kwiat ciemnorózowy różowy </t>
  </si>
  <si>
    <t>Kosmos Cosmos bipinnatus mix</t>
  </si>
  <si>
    <t>kw. różowy, biały i  jasnoróżowy</t>
  </si>
  <si>
    <t xml:space="preserve">Lantana Lantana camara odm. Evita Rose </t>
  </si>
  <si>
    <t>rózowo pomarańczowa</t>
  </si>
  <si>
    <t>Pelargonia bluszczolistna  Pelargonia peltatum odm.  Granddeur Ivy Ivy Magenta lub Ivwy Arctic Rose</t>
  </si>
  <si>
    <t>kw. różowy, półpełny</t>
  </si>
  <si>
    <t>Petunia Petunia Hybrida odm. Pastel Yelow</t>
  </si>
  <si>
    <t>kw.pastelowy żółty</t>
  </si>
  <si>
    <t>Petunia Petunia Hybrida odm.Sugar Cotton</t>
  </si>
  <si>
    <t>kw. jasny róż z żóltym  środkiem</t>
  </si>
  <si>
    <t>Petunia Petunia Hybrida odm.Hot Rose Vein</t>
  </si>
  <si>
    <t>kw. różowy z ciemnoróżowym nerwem</t>
  </si>
  <si>
    <t xml:space="preserve">Starzec popielny
Senecio maritima </t>
  </si>
  <si>
    <t>l. szare</t>
  </si>
  <si>
    <t>Wilec ziemniaczany
Ipomoea batatas light green</t>
  </si>
  <si>
    <t>jasny zielony</t>
  </si>
  <si>
    <t xml:space="preserve">Wilec ziemniaczany
 Impomoea purpurowa 'Red'                                                                   </t>
  </si>
  <si>
    <t>odm. płożąca liść purpurowo- czerwony</t>
  </si>
  <si>
    <t xml:space="preserve">Razem: Dostawa letnia: </t>
  </si>
  <si>
    <t>III</t>
  </si>
  <si>
    <t>Chryzantema drobnokwiatowa 
jesienna np. Jasoda Orange</t>
  </si>
  <si>
    <t>f. kuli , kw. pomarańczowy                                   H- 30-40, śr. min. 50cm</t>
  </si>
  <si>
    <t>Chryzantema drobnokwiatowa
jesienna np. Jasoda Dark Yellow lub Yellow</t>
  </si>
  <si>
    <t>Chryzantema drobnokwiatowa
 jesienna np. Jasoda Purple</t>
  </si>
  <si>
    <t>f. kuli kw.różowy
 H- 30-40, śr. min. 50cm</t>
  </si>
  <si>
    <t>Chryzantema drobnokwiatowa
jesienna np. Jasoda Mauve</t>
  </si>
  <si>
    <t xml:space="preserve">Chryzantema drobnokwiatowa
 jesienna np. Jasoda Red </t>
  </si>
  <si>
    <t>Chryzantema drobnokwiatowa
 jesienna np. Jasoda White</t>
  </si>
  <si>
    <t>f. kuli,w. biały
  H- 30-40, śr. min. 50cm</t>
  </si>
  <si>
    <t xml:space="preserve">Razem: Dostawa jesienna: </t>
  </si>
  <si>
    <t>Razem: Dostawy  I, II, III:</t>
  </si>
  <si>
    <t>Netto:</t>
  </si>
  <si>
    <t>Brutto:</t>
  </si>
  <si>
    <t>Cena jedn. Netto (zł)</t>
  </si>
  <si>
    <t xml:space="preserve">Wartość 
Netto (zł) </t>
  </si>
  <si>
    <t>7.</t>
  </si>
  <si>
    <t>Zakres I Dostawa wiosenna</t>
  </si>
  <si>
    <t>1.</t>
  </si>
  <si>
    <t>2.</t>
  </si>
  <si>
    <t>3.</t>
  </si>
  <si>
    <t>4.</t>
  </si>
  <si>
    <t>5.</t>
  </si>
  <si>
    <t>Bratek drobnokwiatowy                                               V. cornuta odm. np: Rose with Blotch lub Red with Blotch</t>
  </si>
  <si>
    <t>kw. czerwony drobnokwiatowy, mini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</si>
  <si>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</si>
  <si>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</si>
  <si>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</si>
  <si>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</si>
  <si>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</si>
  <si>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</si>
  <si>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</si>
  <si>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</si>
  <si>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Bratek wielkokwiatowy </t>
  </si>
  <si>
    <t>23.</t>
  </si>
  <si>
    <t>24.</t>
  </si>
  <si>
    <t xml:space="preserve">Bratek wielkokwiatowy
V. wittrockiana Delta
odm. Golden Yellow </t>
  </si>
  <si>
    <t xml:space="preserve">standartowy, kw.
żółty bez wzoru </t>
  </si>
  <si>
    <t>Bratek wielkokwiatowy
V. wittrockiana Delta
odm. Rose With Blotch</t>
  </si>
  <si>
    <t>standartowy, kw. różowy z ciemnym oczkiem</t>
  </si>
  <si>
    <r>
      <t>Bratek ogrodowy wielkokwiatowy</t>
    </r>
    <r>
      <rPr>
        <i/>
        <sz val="10"/>
        <rFont val="Calibri"/>
        <family val="2"/>
        <charset val="238"/>
      </rPr>
      <t xml:space="preserve"> Viola Wittrockiana</t>
    </r>
    <r>
      <rPr>
        <sz val="10"/>
        <rFont val="Calibri"/>
        <family val="2"/>
        <charset val="238"/>
      </rPr>
      <t xml:space="preserve"> np. Marina</t>
    </r>
  </si>
  <si>
    <t>kw. jasny i ciemny fiolet, biały</t>
  </si>
  <si>
    <t>16.</t>
  </si>
  <si>
    <r>
      <t xml:space="preserve">Bratek ogrodowy wielkokwiatowy </t>
    </r>
    <r>
      <rPr>
        <i/>
        <sz val="10"/>
        <rFont val="Calibri"/>
        <family val="2"/>
        <charset val="238"/>
      </rPr>
      <t>Viola Wittrockiana</t>
    </r>
    <r>
      <rPr>
        <sz val="10"/>
        <rFont val="Calibri"/>
        <family val="2"/>
        <charset val="238"/>
      </rPr>
      <t xml:space="preserve"> np. Lemon Shades</t>
    </r>
  </si>
  <si>
    <t>kw. jasnożółty</t>
  </si>
  <si>
    <t>17.</t>
  </si>
  <si>
    <t>18.</t>
  </si>
  <si>
    <t>19.</t>
  </si>
  <si>
    <t>Inne :</t>
  </si>
  <si>
    <t>20.</t>
  </si>
  <si>
    <t>Niezapominajka Myosotis sylvatica</t>
  </si>
  <si>
    <t>21.</t>
  </si>
  <si>
    <t xml:space="preserve">Razem: dostawa wiosenna: </t>
  </si>
  <si>
    <t>II Dostawa letnia</t>
  </si>
  <si>
    <t xml:space="preserve">Gaura Gaura lindheimeri White              </t>
  </si>
  <si>
    <t xml:space="preserve">Gaura Gaura lindheimeri Rose                </t>
  </si>
  <si>
    <t xml:space="preserve">Kosmos 
Cosmos bipinnatus </t>
  </si>
  <si>
    <t xml:space="preserve"> kw.biały do 70cm</t>
  </si>
  <si>
    <t>22.</t>
  </si>
  <si>
    <t>Verbena hybrida : Magdalena White lub Lanai White</t>
  </si>
  <si>
    <t>kw. biały, przewieszająca się</t>
  </si>
  <si>
    <t xml:space="preserve">Verbena hybrida : Magdalena Deep Red Lanai Scarlet </t>
  </si>
  <si>
    <t>kw. czerwony przewieszająca się</t>
  </si>
  <si>
    <t>Szałwia omączona Salvia farinacea</t>
  </si>
  <si>
    <t>kw. niebieski</t>
  </si>
  <si>
    <t>Szałwia błyszcząca Salvia splendens</t>
  </si>
  <si>
    <t xml:space="preserve">kw. różowy </t>
  </si>
  <si>
    <t>Koleus Coleus Lime Time</t>
  </si>
  <si>
    <t>liście zielone</t>
  </si>
  <si>
    <t>Werbena patagońska 
Verbena bonariensis</t>
  </si>
  <si>
    <t>kw. fioletowy, wys. do 120cm</t>
  </si>
  <si>
    <t>III Dostawa jesienna</t>
  </si>
  <si>
    <t>f. kuli,  kw.  Żółty (z pomarańczowym środkiem)
H- 30-40, śr. min. 50cm</t>
  </si>
  <si>
    <t>f. kuli, kw. ciemno różowy fioletowy               H- 30-40, śr. min. 50cm</t>
  </si>
  <si>
    <t>f. kuli, kw. bordowy                                                      H- 30-40, śr. min. 50cm</t>
  </si>
  <si>
    <t>x</t>
  </si>
  <si>
    <t>Vat 8%:</t>
  </si>
  <si>
    <t>Podsumowanie Zakresu I - 2026 i 2027</t>
  </si>
  <si>
    <t>Razem Netto: Zakres I - Rejony w 2026 i 2027 roku:</t>
  </si>
  <si>
    <t>Razem Vat 8%: Zakres I - Rejony w 2026 i 2027 roku:</t>
  </si>
  <si>
    <t>Razem Brutto: Zakres I - Rejony w 2026 i 2027 roku:</t>
  </si>
  <si>
    <t>Rejony 2027</t>
  </si>
  <si>
    <t>Rejony 2026</t>
  </si>
  <si>
    <t>Kosztorys Wykonawcy do Umowy nr PZ/01/A/2025 r.
z dnia ……….2026 r.
Tytuł postępowania: Dostawa kwiatów sezonowych do obsadzenia kwietników na terenie miasta Gdańska w latach 2026–2027 – Zakres I</t>
  </si>
  <si>
    <t>Sygn. postępowania ZP.2.PZ.2026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</si>
</sst>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\ &quot;zł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5" tint="0.39997558519241921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/>
      <diagonal/>
    </border>
    <border>
      <left style="thin">
        <color rgb="FF000000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2" fontId="4" fillId="5" borderId="3" xfId="0" applyNumberFormat="1" applyFont="1" applyFill="1" applyBorder="1" applyAlignment="1">
      <alignment horizontal="left" vertical="center" wrapText="1"/>
    </xf>
    <xf numFmtId="2" fontId="6" fillId="5" borderId="3" xfId="0" applyNumberFormat="1" applyFont="1" applyFill="1" applyBorder="1" applyAlignment="1">
      <alignment vertical="center" wrapText="1"/>
    </xf>
    <xf numFmtId="2" fontId="4" fillId="5" borderId="3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/>
    </xf>
    <xf numFmtId="9" fontId="13" fillId="0" borderId="0" xfId="2" applyFont="1" applyAlignment="1">
      <alignment horizontal="center"/>
    </xf>
    <xf numFmtId="0" fontId="14" fillId="0" borderId="0" xfId="0" applyFont="1"/>
    <xf numFmtId="0" fontId="0" fillId="0" borderId="0" xfId="0" applyAlignment="1">
      <alignment horizontal="center" vertical="center"/>
    </xf>
    <xf numFmtId="0" fontId="12" fillId="3" borderId="6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2" fontId="6" fillId="5" borderId="13" xfId="0" applyNumberFormat="1" applyFont="1" applyFill="1" applyBorder="1" applyAlignment="1">
      <alignment vertical="center" wrapText="1"/>
    </xf>
    <xf numFmtId="44" fontId="12" fillId="0" borderId="5" xfId="0" applyNumberFormat="1" applyFont="1" applyBorder="1" applyAlignment="1">
      <alignment horizontal="center" vertical="center"/>
    </xf>
    <xf numFmtId="0" fontId="12" fillId="3" borderId="3" xfId="0" applyFont="1" applyFill="1" applyBorder="1" applyAlignment="1">
      <alignment wrapText="1"/>
    </xf>
    <xf numFmtId="0" fontId="12" fillId="3" borderId="3" xfId="0" applyFont="1" applyFill="1" applyBorder="1" applyAlignment="1">
      <alignment vertical="center" wrapText="1"/>
    </xf>
    <xf numFmtId="0" fontId="12" fillId="0" borderId="13" xfId="0" applyFont="1" applyBorder="1" applyAlignment="1">
      <alignment horizontal="center" vertical="center"/>
    </xf>
    <xf numFmtId="2" fontId="4" fillId="5" borderId="13" xfId="0" applyNumberFormat="1" applyFont="1" applyFill="1" applyBorder="1" applyAlignment="1">
      <alignment vertical="center" wrapText="1"/>
    </xf>
    <xf numFmtId="2" fontId="12" fillId="0" borderId="13" xfId="0" applyNumberFormat="1" applyFont="1" applyBorder="1" applyAlignment="1">
      <alignment horizontal="center" vertical="center"/>
    </xf>
    <xf numFmtId="44" fontId="12" fillId="0" borderId="1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2" fontId="12" fillId="0" borderId="3" xfId="0" applyNumberFormat="1" applyFont="1" applyBorder="1" applyAlignment="1">
      <alignment horizontal="center" vertical="center"/>
    </xf>
    <xf numFmtId="2" fontId="4" fillId="2" borderId="3" xfId="0" applyNumberFormat="1" applyFont="1" applyFill="1" applyBorder="1" applyAlignment="1">
      <alignment vertical="center" wrapText="1"/>
    </xf>
    <xf numFmtId="2" fontId="6" fillId="3" borderId="3" xfId="0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2" fontId="12" fillId="0" borderId="7" xfId="0" applyNumberFormat="1" applyFont="1" applyBorder="1" applyAlignment="1">
      <alignment horizontal="center" vertical="center"/>
    </xf>
    <xf numFmtId="165" fontId="4" fillId="5" borderId="3" xfId="1" applyNumberFormat="1" applyFont="1" applyFill="1" applyBorder="1" applyAlignment="1">
      <alignment horizontal="center" vertical="center" wrapText="1"/>
    </xf>
    <xf numFmtId="2" fontId="6" fillId="5" borderId="7" xfId="0" applyNumberFormat="1" applyFont="1" applyFill="1" applyBorder="1" applyAlignment="1">
      <alignment vertical="center" wrapText="1"/>
    </xf>
    <xf numFmtId="2" fontId="4" fillId="5" borderId="7" xfId="0" applyNumberFormat="1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2" fontId="4" fillId="5" borderId="13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vertical="center" wrapText="1"/>
    </xf>
    <xf numFmtId="2" fontId="6" fillId="5" borderId="3" xfId="0" applyNumberFormat="1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2" fontId="4" fillId="5" borderId="7" xfId="0" applyNumberFormat="1" applyFont="1" applyFill="1" applyBorder="1" applyAlignment="1">
      <alignment horizontal="left" vertical="center" wrapText="1"/>
    </xf>
    <xf numFmtId="2" fontId="7" fillId="0" borderId="3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4" fontId="7" fillId="0" borderId="36" xfId="0" applyNumberFormat="1" applyFont="1" applyBorder="1" applyAlignment="1">
      <alignment horizontal="center" vertical="center"/>
    </xf>
    <xf numFmtId="2" fontId="7" fillId="0" borderId="34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65" fontId="4" fillId="5" borderId="29" xfId="1" applyNumberFormat="1" applyFont="1" applyFill="1" applyBorder="1" applyAlignment="1">
      <alignment horizontal="center" vertical="center" wrapText="1"/>
    </xf>
    <xf numFmtId="165" fontId="4" fillId="5" borderId="28" xfId="1" applyNumberFormat="1" applyFont="1" applyFill="1" applyBorder="1" applyAlignment="1">
      <alignment horizontal="center" vertical="center" wrapText="1"/>
    </xf>
    <xf numFmtId="165" fontId="4" fillId="5" borderId="33" xfId="1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165" fontId="4" fillId="5" borderId="7" xfId="1" applyNumberFormat="1" applyFont="1" applyFill="1" applyBorder="1" applyAlignment="1">
      <alignment horizontal="center" vertical="center" wrapText="1"/>
    </xf>
    <xf numFmtId="165" fontId="4" fillId="5" borderId="13" xfId="1" applyNumberFormat="1" applyFont="1" applyFill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165" fontId="4" fillId="5" borderId="9" xfId="1" applyNumberFormat="1" applyFont="1" applyFill="1" applyBorder="1" applyAlignment="1">
      <alignment horizontal="center" vertical="center" wrapText="1"/>
    </xf>
    <xf numFmtId="44" fontId="12" fillId="0" borderId="39" xfId="0" applyNumberFormat="1" applyFont="1" applyBorder="1" applyAlignment="1">
      <alignment horizontal="center" vertical="center"/>
    </xf>
    <xf numFmtId="2" fontId="7" fillId="0" borderId="40" xfId="0" applyNumberFormat="1" applyFont="1" applyBorder="1" applyAlignment="1">
      <alignment horizontal="center" vertical="center"/>
    </xf>
    <xf numFmtId="2" fontId="7" fillId="0" borderId="42" xfId="0" applyNumberFormat="1" applyFont="1" applyBorder="1" applyAlignment="1">
      <alignment horizontal="center" vertical="center"/>
    </xf>
    <xf numFmtId="44" fontId="7" fillId="0" borderId="36" xfId="1" applyNumberFormat="1" applyFont="1" applyBorder="1" applyAlignment="1">
      <alignment horizontal="center" vertical="center"/>
    </xf>
    <xf numFmtId="44" fontId="7" fillId="0" borderId="44" xfId="0" applyNumberFormat="1" applyFont="1" applyBorder="1" applyAlignment="1">
      <alignment horizontal="center" vertical="center"/>
    </xf>
    <xf numFmtId="166" fontId="2" fillId="0" borderId="37" xfId="0" applyNumberFormat="1" applyFont="1" applyBorder="1"/>
    <xf numFmtId="0" fontId="0" fillId="0" borderId="45" xfId="0" applyBorder="1"/>
    <xf numFmtId="0" fontId="15" fillId="2" borderId="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/>
    </xf>
    <xf numFmtId="0" fontId="15" fillId="2" borderId="41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165" fontId="4" fillId="7" borderId="9" xfId="1" applyNumberFormat="1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44" fontId="12" fillId="4" borderId="36" xfId="0" applyNumberFormat="1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wrapText="1"/>
    </xf>
    <xf numFmtId="0" fontId="12" fillId="3" borderId="30" xfId="0" applyFont="1" applyFill="1" applyBorder="1" applyAlignment="1">
      <alignment horizontal="left" vertical="center" wrapText="1"/>
    </xf>
    <xf numFmtId="2" fontId="4" fillId="5" borderId="32" xfId="0" applyNumberFormat="1" applyFont="1" applyFill="1" applyBorder="1" applyAlignment="1">
      <alignment vertical="center" wrapText="1"/>
    </xf>
    <xf numFmtId="0" fontId="12" fillId="4" borderId="32" xfId="0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3" borderId="56" xfId="0" applyFont="1" applyFill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3" borderId="57" xfId="0" applyFont="1" applyFill="1" applyBorder="1" applyAlignment="1">
      <alignment horizontal="center" vertical="center" wrapText="1"/>
    </xf>
    <xf numFmtId="2" fontId="4" fillId="5" borderId="46" xfId="0" applyNumberFormat="1" applyFont="1" applyFill="1" applyBorder="1" applyAlignment="1">
      <alignment horizontal="left" vertical="center" wrapText="1"/>
    </xf>
    <xf numFmtId="2" fontId="4" fillId="5" borderId="46" xfId="0" applyNumberFormat="1" applyFont="1" applyFill="1" applyBorder="1" applyAlignment="1">
      <alignment vertical="center" wrapText="1"/>
    </xf>
    <xf numFmtId="2" fontId="6" fillId="5" borderId="47" xfId="0" applyNumberFormat="1" applyFont="1" applyFill="1" applyBorder="1" applyAlignment="1">
      <alignment vertical="center" wrapText="1"/>
    </xf>
    <xf numFmtId="2" fontId="4" fillId="5" borderId="19" xfId="0" applyNumberFormat="1" applyFont="1" applyFill="1" applyBorder="1" applyAlignment="1">
      <alignment horizontal="left" vertical="center" wrapText="1"/>
    </xf>
    <xf numFmtId="0" fontId="6" fillId="0" borderId="59" xfId="0" applyFont="1" applyBorder="1" applyAlignment="1">
      <alignment vertical="center" wrapText="1"/>
    </xf>
    <xf numFmtId="0" fontId="6" fillId="0" borderId="59" xfId="0" applyFont="1" applyBorder="1" applyAlignment="1">
      <alignment wrapText="1"/>
    </xf>
    <xf numFmtId="0" fontId="15" fillId="0" borderId="58" xfId="0" applyFont="1" applyBorder="1" applyAlignment="1">
      <alignment vertical="center" wrapText="1"/>
    </xf>
    <xf numFmtId="0" fontId="15" fillId="0" borderId="59" xfId="0" applyFont="1" applyBorder="1" applyAlignment="1">
      <alignment vertical="center" wrapText="1"/>
    </xf>
    <xf numFmtId="0" fontId="15" fillId="0" borderId="49" xfId="0" applyFont="1" applyBorder="1" applyAlignment="1">
      <alignment horizontal="left" vertical="center" wrapText="1"/>
    </xf>
    <xf numFmtId="0" fontId="15" fillId="0" borderId="60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0" fontId="6" fillId="0" borderId="50" xfId="0" applyFont="1" applyBorder="1" applyAlignment="1">
      <alignment horizontal="left" vertical="center" wrapText="1"/>
    </xf>
    <xf numFmtId="2" fontId="12" fillId="4" borderId="9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left" vertical="center" wrapText="1"/>
    </xf>
    <xf numFmtId="0" fontId="5" fillId="2" borderId="50" xfId="0" applyFont="1" applyFill="1" applyBorder="1" applyAlignment="1">
      <alignment vertical="center" wrapText="1"/>
    </xf>
    <xf numFmtId="0" fontId="6" fillId="2" borderId="62" xfId="0" applyFont="1" applyFill="1" applyBorder="1" applyAlignment="1">
      <alignment horizontal="left" vertical="center" wrapText="1"/>
    </xf>
    <xf numFmtId="0" fontId="15" fillId="2" borderId="62" xfId="0" applyFont="1" applyFill="1" applyBorder="1" applyAlignment="1">
      <alignment wrapText="1"/>
    </xf>
    <xf numFmtId="0" fontId="15" fillId="2" borderId="61" xfId="0" applyFont="1" applyFill="1" applyBorder="1" applyAlignment="1">
      <alignment horizontal="left" vertical="center" wrapText="1"/>
    </xf>
    <xf numFmtId="0" fontId="15" fillId="2" borderId="6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6" fillId="0" borderId="63" xfId="0" applyFont="1" applyBorder="1" applyAlignment="1">
      <alignment horizontal="left" vertical="center" wrapText="1"/>
    </xf>
    <xf numFmtId="0" fontId="15" fillId="2" borderId="63" xfId="0" applyFont="1" applyFill="1" applyBorder="1" applyAlignment="1">
      <alignment horizontal="center" vertical="center" wrapText="1"/>
    </xf>
    <xf numFmtId="44" fontId="12" fillId="0" borderId="4" xfId="0" applyNumberFormat="1" applyFont="1" applyBorder="1" applyAlignment="1">
      <alignment horizontal="center" vertical="center"/>
    </xf>
    <xf numFmtId="44" fontId="12" fillId="0" borderId="8" xfId="0" applyNumberFormat="1" applyFont="1" applyBorder="1" applyAlignment="1">
      <alignment horizontal="center" vertical="center"/>
    </xf>
    <xf numFmtId="44" fontId="12" fillId="0" borderId="64" xfId="0" applyNumberFormat="1" applyFont="1" applyBorder="1" applyAlignment="1">
      <alignment horizontal="center" vertical="center"/>
    </xf>
    <xf numFmtId="44" fontId="12" fillId="4" borderId="36" xfId="0" applyNumberFormat="1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/>
    </xf>
    <xf numFmtId="165" fontId="4" fillId="7" borderId="25" xfId="1" applyNumberFormat="1" applyFont="1" applyFill="1" applyBorder="1" applyAlignment="1">
      <alignment horizontal="center" vertical="center" wrapText="1"/>
    </xf>
    <xf numFmtId="165" fontId="4" fillId="5" borderId="25" xfId="1" applyNumberFormat="1" applyFont="1" applyFill="1" applyBorder="1" applyAlignment="1">
      <alignment horizontal="center" vertical="center" wrapText="1"/>
    </xf>
    <xf numFmtId="0" fontId="12" fillId="4" borderId="36" xfId="0" applyFont="1" applyFill="1" applyBorder="1" applyAlignment="1">
      <alignment horizontal="center" vertical="center" wrapText="1"/>
    </xf>
    <xf numFmtId="2" fontId="15" fillId="2" borderId="62" xfId="0" applyNumberFormat="1" applyFont="1" applyFill="1" applyBorder="1" applyAlignment="1">
      <alignment horizontal="left" vertical="center" wrapText="1"/>
    </xf>
    <xf numFmtId="2" fontId="6" fillId="2" borderId="61" xfId="0" applyNumberFormat="1" applyFont="1" applyFill="1" applyBorder="1" applyAlignment="1">
      <alignment vertical="center" wrapText="1"/>
    </xf>
    <xf numFmtId="0" fontId="12" fillId="4" borderId="6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5" fillId="0" borderId="60" xfId="0" applyFont="1" applyBorder="1" applyAlignment="1">
      <alignment horizontal="left" vertical="center" wrapText="1"/>
    </xf>
    <xf numFmtId="0" fontId="6" fillId="0" borderId="62" xfId="0" applyFont="1" applyBorder="1" applyAlignment="1">
      <alignment vertical="center" wrapText="1"/>
    </xf>
    <xf numFmtId="0" fontId="15" fillId="0" borderId="6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15" fillId="2" borderId="66" xfId="0" applyFont="1" applyFill="1" applyBorder="1" applyAlignment="1">
      <alignment wrapText="1"/>
    </xf>
    <xf numFmtId="0" fontId="6" fillId="5" borderId="13" xfId="0" applyFont="1" applyFill="1" applyBorder="1" applyAlignment="1">
      <alignment vertical="center" wrapText="1"/>
    </xf>
    <xf numFmtId="0" fontId="15" fillId="2" borderId="41" xfId="0" applyFont="1" applyFill="1" applyBorder="1" applyAlignment="1">
      <alignment horizontal="left" vertical="center" wrapText="1"/>
    </xf>
    <xf numFmtId="0" fontId="5" fillId="2" borderId="67" xfId="0" applyFont="1" applyFill="1" applyBorder="1" applyAlignment="1">
      <alignment vertical="center" wrapText="1"/>
    </xf>
    <xf numFmtId="0" fontId="5" fillId="2" borderId="61" xfId="0" applyFont="1" applyFill="1" applyBorder="1" applyAlignment="1">
      <alignment vertical="center" wrapText="1"/>
    </xf>
    <xf numFmtId="0" fontId="7" fillId="3" borderId="24" xfId="0" applyFont="1" applyFill="1" applyBorder="1" applyAlignment="1">
      <alignment horizontal="center" vertical="center" wrapText="1"/>
    </xf>
    <xf numFmtId="44" fontId="7" fillId="0" borderId="16" xfId="0" applyNumberFormat="1" applyFont="1" applyBorder="1" applyAlignment="1">
      <alignment horizontal="center" vertical="center"/>
    </xf>
    <xf numFmtId="44" fontId="7" fillId="0" borderId="16" xfId="1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44" fontId="0" fillId="0" borderId="9" xfId="0" applyNumberFormat="1" applyBorder="1"/>
    <xf numFmtId="166" fontId="0" fillId="0" borderId="9" xfId="0" applyNumberFormat="1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0" fillId="8" borderId="9" xfId="0" applyFont="1" applyFill="1" applyBorder="1" applyAlignment="1">
      <alignment horizontal="center" vertical="center"/>
    </xf>
    <xf numFmtId="0" fontId="10" fillId="8" borderId="36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2" fontId="3" fillId="7" borderId="32" xfId="0" applyNumberFormat="1" applyFont="1" applyFill="1" applyBorder="1" applyAlignment="1">
      <alignment horizontal="left" vertical="center" wrapText="1"/>
    </xf>
    <xf numFmtId="2" fontId="3" fillId="7" borderId="9" xfId="0" applyNumberFormat="1" applyFont="1" applyFill="1" applyBorder="1" applyAlignment="1">
      <alignment horizontal="left" vertical="center" wrapText="1"/>
    </xf>
    <xf numFmtId="2" fontId="3" fillId="5" borderId="9" xfId="0" applyNumberFormat="1" applyFont="1" applyFill="1" applyBorder="1" applyAlignment="1">
      <alignment horizontal="right" vertical="center" wrapText="1"/>
    </xf>
    <xf numFmtId="0" fontId="10" fillId="8" borderId="22" xfId="0" applyFont="1" applyFill="1" applyBorder="1" applyAlignment="1">
      <alignment horizontal="center" vertical="center"/>
    </xf>
    <xf numFmtId="0" fontId="10" fillId="8" borderId="23" xfId="0" applyFont="1" applyFill="1" applyBorder="1" applyAlignment="1">
      <alignment horizontal="center" vertical="center"/>
    </xf>
    <xf numFmtId="0" fontId="10" fillId="8" borderId="16" xfId="0" applyFont="1" applyFill="1" applyBorder="1" applyAlignment="1">
      <alignment horizontal="center" vertical="center"/>
    </xf>
    <xf numFmtId="2" fontId="3" fillId="5" borderId="24" xfId="0" applyNumberFormat="1" applyFont="1" applyFill="1" applyBorder="1" applyAlignment="1">
      <alignment horizontal="right" vertical="center" wrapText="1"/>
    </xf>
    <xf numFmtId="2" fontId="3" fillId="5" borderId="25" xfId="0" applyNumberFormat="1" applyFont="1" applyFill="1" applyBorder="1" applyAlignment="1">
      <alignment horizontal="right" vertical="center" wrapText="1"/>
    </xf>
    <xf numFmtId="0" fontId="11" fillId="6" borderId="9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48" xfId="0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right" vertical="center" wrapText="1"/>
    </xf>
    <xf numFmtId="0" fontId="10" fillId="8" borderId="43" xfId="0" applyFont="1" applyFill="1" applyBorder="1" applyAlignment="1">
      <alignment horizontal="center" vertical="center"/>
    </xf>
    <xf numFmtId="0" fontId="11" fillId="6" borderId="35" xfId="0" applyFont="1" applyFill="1" applyBorder="1" applyAlignment="1">
      <alignment horizontal="center" vertical="center"/>
    </xf>
    <xf numFmtId="2" fontId="3" fillId="5" borderId="26" xfId="0" applyNumberFormat="1" applyFont="1" applyFill="1" applyBorder="1" applyAlignment="1">
      <alignment horizontal="right" vertical="center" wrapText="1"/>
    </xf>
    <xf numFmtId="2" fontId="3" fillId="5" borderId="27" xfId="0" applyNumberFormat="1" applyFont="1" applyFill="1" applyBorder="1" applyAlignment="1">
      <alignment horizontal="right" vertical="center" wrapText="1"/>
    </xf>
    <xf numFmtId="0" fontId="0" fillId="0" borderId="24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right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EA61-3CFA-4213-BB37-E14BBE1F4693}">
  <sheetPr>
    <tabColor rgb="FFFF0000"/>
    <pageSetUpPr fitToPage="1"/>
  </sheetPr>
  <dimension ref="A1:I138"/>
  <sheetViews>
    <sheetView tabSelected="1" zoomScaleNormal="100" zoomScaleSheetLayoutView="100" workbookViewId="0">
      <selection activeCell="M8" sqref="M8"/>
    </sheetView>
  </sheetViews>
  <sheetFormatPr defaultRowHeight="15" x14ac:dyDescent="0.25"/>
  <cols>
    <col min="1" max="1" width="6.140625" customWidth="1"/>
    <col min="2" max="2" width="6.85546875" style="9" customWidth="1"/>
    <col min="3" max="3" width="34" customWidth="1"/>
    <col min="4" max="4" width="28.5703125" customWidth="1"/>
    <col min="5" max="5" width="6.140625" style="1" customWidth="1"/>
    <col min="6" max="6" width="7.7109375" customWidth="1"/>
    <col min="7" max="7" width="13.140625" customWidth="1"/>
    <col min="8" max="8" width="6.28515625" style="6" customWidth="1"/>
  </cols>
  <sheetData>
    <row r="1" spans="1:9" ht="18" customHeight="1" x14ac:dyDescent="0.25">
      <c r="A1" t="s">
        <v>156</v>
      </c>
      <c r="D1" s="147"/>
      <c r="E1" s="147"/>
      <c r="F1" s="147"/>
      <c r="G1" s="147"/>
    </row>
    <row r="2" spans="1:9" ht="66.75" customHeight="1" thickBot="1" x14ac:dyDescent="0.3">
      <c r="A2" s="148" t="s">
        <v>155</v>
      </c>
      <c r="B2" s="148"/>
      <c r="C2" s="148"/>
      <c r="D2" s="148"/>
      <c r="E2" s="148"/>
      <c r="F2" s="148"/>
      <c r="G2" s="148"/>
    </row>
    <row r="3" spans="1:9" ht="34.5" thickTop="1" x14ac:dyDescent="0.25">
      <c r="A3" s="88" t="s">
        <v>0</v>
      </c>
      <c r="B3" s="89" t="s">
        <v>1</v>
      </c>
      <c r="C3" s="89" t="s">
        <v>2</v>
      </c>
      <c r="D3" s="89" t="s">
        <v>3</v>
      </c>
      <c r="E3" s="90" t="s">
        <v>4</v>
      </c>
      <c r="F3" s="91" t="s">
        <v>86</v>
      </c>
      <c r="G3" s="92" t="s">
        <v>87</v>
      </c>
      <c r="I3" s="8"/>
    </row>
    <row r="4" spans="1:9" ht="9.6" customHeight="1" x14ac:dyDescent="0.25">
      <c r="A4" s="93">
        <v>1</v>
      </c>
      <c r="B4" s="94">
        <v>2</v>
      </c>
      <c r="C4" s="95">
        <v>3</v>
      </c>
      <c r="D4" s="94">
        <v>4</v>
      </c>
      <c r="E4" s="94">
        <v>5</v>
      </c>
      <c r="F4" s="94" t="s">
        <v>5</v>
      </c>
      <c r="G4" s="96" t="s">
        <v>88</v>
      </c>
    </row>
    <row r="5" spans="1:9" ht="17.25" customHeight="1" x14ac:dyDescent="0.25">
      <c r="A5" s="149" t="s">
        <v>154</v>
      </c>
      <c r="B5" s="149"/>
      <c r="C5" s="149"/>
      <c r="D5" s="149"/>
      <c r="E5" s="149"/>
      <c r="F5" s="149"/>
      <c r="G5" s="150"/>
    </row>
    <row r="6" spans="1:9" ht="13.9" customHeight="1" x14ac:dyDescent="0.25">
      <c r="A6" s="149" t="s">
        <v>89</v>
      </c>
      <c r="B6" s="149"/>
      <c r="C6" s="149"/>
      <c r="D6" s="149"/>
      <c r="E6" s="149"/>
      <c r="F6" s="149"/>
      <c r="G6" s="150"/>
    </row>
    <row r="7" spans="1:9" ht="15" customHeight="1" x14ac:dyDescent="0.25">
      <c r="A7" s="151" t="s">
        <v>6</v>
      </c>
      <c r="B7" s="124"/>
      <c r="C7" s="154" t="s">
        <v>7</v>
      </c>
      <c r="D7" s="154"/>
      <c r="E7" s="87"/>
      <c r="F7" s="87"/>
      <c r="G7" s="127"/>
    </row>
    <row r="8" spans="1:9" ht="25.5" x14ac:dyDescent="0.25">
      <c r="A8" s="152"/>
      <c r="B8" s="55" t="s">
        <v>90</v>
      </c>
      <c r="C8" s="97" t="s">
        <v>8</v>
      </c>
      <c r="D8" s="98" t="s">
        <v>9</v>
      </c>
      <c r="E8" s="13">
        <f>130+100</f>
        <v>230</v>
      </c>
      <c r="F8" s="20"/>
      <c r="G8" s="21">
        <f>E8*F8</f>
        <v>0</v>
      </c>
      <c r="H8" s="7"/>
    </row>
    <row r="9" spans="1:9" ht="25.5" x14ac:dyDescent="0.25">
      <c r="A9" s="152"/>
      <c r="B9" s="55" t="s">
        <v>91</v>
      </c>
      <c r="C9" s="3" t="s">
        <v>10</v>
      </c>
      <c r="D9" s="85" t="s">
        <v>11</v>
      </c>
      <c r="E9" s="11">
        <f>120+100</f>
        <v>220</v>
      </c>
      <c r="F9" s="23"/>
      <c r="G9" s="15">
        <f t="shared" ref="G9:G12" si="0">E9*F9</f>
        <v>0</v>
      </c>
      <c r="H9" s="7"/>
    </row>
    <row r="10" spans="1:9" ht="25.5" x14ac:dyDescent="0.25">
      <c r="A10" s="152"/>
      <c r="B10" s="55" t="s">
        <v>92</v>
      </c>
      <c r="C10" s="3" t="s">
        <v>12</v>
      </c>
      <c r="D10" s="98" t="s">
        <v>13</v>
      </c>
      <c r="E10" s="11">
        <f>80+100</f>
        <v>180</v>
      </c>
      <c r="F10" s="23"/>
      <c r="G10" s="15">
        <f t="shared" si="0"/>
        <v>0</v>
      </c>
      <c r="H10" s="7"/>
    </row>
    <row r="11" spans="1:9" ht="25.5" x14ac:dyDescent="0.25">
      <c r="A11" s="152"/>
      <c r="B11" s="55" t="s">
        <v>93</v>
      </c>
      <c r="C11" s="100" t="s">
        <v>14</v>
      </c>
      <c r="D11" s="5" t="s">
        <v>15</v>
      </c>
      <c r="E11" s="11">
        <f>50+180+100</f>
        <v>330</v>
      </c>
      <c r="F11" s="23"/>
      <c r="G11" s="15">
        <f t="shared" si="0"/>
        <v>0</v>
      </c>
      <c r="H11" s="7"/>
    </row>
    <row r="12" spans="1:9" ht="38.25" x14ac:dyDescent="0.25">
      <c r="A12" s="152"/>
      <c r="B12" s="55" t="s">
        <v>94</v>
      </c>
      <c r="C12" s="43" t="s">
        <v>95</v>
      </c>
      <c r="D12" s="99" t="s">
        <v>96</v>
      </c>
      <c r="E12" s="38">
        <f>230</f>
        <v>230</v>
      </c>
      <c r="F12" s="23"/>
      <c r="G12" s="15">
        <f t="shared" si="0"/>
        <v>0</v>
      </c>
      <c r="H12" s="7"/>
    </row>
    <row r="13" spans="1:9" ht="17.45" customHeight="1" x14ac:dyDescent="0.25">
      <c r="A13" s="152"/>
      <c r="B13" s="125"/>
      <c r="C13" s="155" t="s">
        <v>105</v>
      </c>
      <c r="D13" s="155"/>
      <c r="E13" s="80"/>
      <c r="F13" s="81"/>
      <c r="G13" s="123"/>
      <c r="H13" s="7"/>
    </row>
    <row r="14" spans="1:9" ht="29.45" customHeight="1" x14ac:dyDescent="0.25">
      <c r="A14" s="152"/>
      <c r="B14" s="55" t="s">
        <v>5</v>
      </c>
      <c r="C14" s="83" t="s">
        <v>16</v>
      </c>
      <c r="D14" s="84" t="s">
        <v>17</v>
      </c>
      <c r="E14" s="13">
        <f>1100+45+320+220+200</f>
        <v>1885</v>
      </c>
      <c r="F14" s="20"/>
      <c r="G14" s="21">
        <f>E14*F14</f>
        <v>0</v>
      </c>
      <c r="H14" s="7"/>
    </row>
    <row r="15" spans="1:9" ht="25.5" x14ac:dyDescent="0.25">
      <c r="A15" s="152"/>
      <c r="B15" s="55" t="s">
        <v>88</v>
      </c>
      <c r="C15" s="17" t="s">
        <v>18</v>
      </c>
      <c r="D15" s="10" t="s">
        <v>19</v>
      </c>
      <c r="E15" s="11">
        <f>45+290+270+200</f>
        <v>805</v>
      </c>
      <c r="F15" s="23"/>
      <c r="G15" s="15">
        <f t="shared" ref="G15:G24" si="1">E15*F15</f>
        <v>0</v>
      </c>
      <c r="H15" s="7"/>
    </row>
    <row r="16" spans="1:9" ht="39" x14ac:dyDescent="0.25">
      <c r="A16" s="152"/>
      <c r="B16" s="55" t="s">
        <v>97</v>
      </c>
      <c r="C16" s="16" t="s">
        <v>20</v>
      </c>
      <c r="D16" s="10" t="s">
        <v>21</v>
      </c>
      <c r="E16" s="11">
        <f>30+230+240+200</f>
        <v>700</v>
      </c>
      <c r="F16" s="23"/>
      <c r="G16" s="15">
        <f t="shared" si="1"/>
        <v>0</v>
      </c>
      <c r="H16" s="7"/>
    </row>
    <row r="17" spans="1:8" ht="39" x14ac:dyDescent="0.25">
      <c r="A17" s="152"/>
      <c r="B17" s="55" t="s">
        <v>98</v>
      </c>
      <c r="C17" s="16" t="s">
        <v>22</v>
      </c>
      <c r="D17" s="10" t="s">
        <v>23</v>
      </c>
      <c r="E17" s="11">
        <f>45+320+320+180+800+200</f>
        <v>1865</v>
      </c>
      <c r="F17" s="23"/>
      <c r="G17" s="15">
        <f t="shared" si="1"/>
        <v>0</v>
      </c>
      <c r="H17" s="7"/>
    </row>
    <row r="18" spans="1:8" ht="39" x14ac:dyDescent="0.25">
      <c r="A18" s="152"/>
      <c r="B18" s="55" t="s">
        <v>99</v>
      </c>
      <c r="C18" s="16" t="s">
        <v>24</v>
      </c>
      <c r="D18" s="10" t="s">
        <v>25</v>
      </c>
      <c r="E18" s="11">
        <f>45+320+320+200</f>
        <v>885</v>
      </c>
      <c r="F18" s="23"/>
      <c r="G18" s="15">
        <f t="shared" si="1"/>
        <v>0</v>
      </c>
      <c r="H18" s="7"/>
    </row>
    <row r="19" spans="1:8" ht="39" x14ac:dyDescent="0.25">
      <c r="A19" s="152"/>
      <c r="B19" s="55" t="s">
        <v>100</v>
      </c>
      <c r="C19" s="16" t="s">
        <v>26</v>
      </c>
      <c r="D19" s="10" t="s">
        <v>27</v>
      </c>
      <c r="E19" s="11">
        <f>40+320+220+200</f>
        <v>780</v>
      </c>
      <c r="F19" s="23"/>
      <c r="G19" s="15">
        <f t="shared" si="1"/>
        <v>0</v>
      </c>
      <c r="H19" s="7"/>
    </row>
    <row r="20" spans="1:8" ht="39" x14ac:dyDescent="0.25">
      <c r="A20" s="152"/>
      <c r="B20" s="55" t="s">
        <v>101</v>
      </c>
      <c r="C20" s="16" t="s">
        <v>28</v>
      </c>
      <c r="D20" s="10" t="s">
        <v>29</v>
      </c>
      <c r="E20" s="11">
        <f>180+550</f>
        <v>730</v>
      </c>
      <c r="F20" s="23"/>
      <c r="G20" s="15">
        <f t="shared" si="1"/>
        <v>0</v>
      </c>
      <c r="H20" s="7"/>
    </row>
    <row r="21" spans="1:8" ht="38.25" x14ac:dyDescent="0.25">
      <c r="A21" s="152"/>
      <c r="B21" s="55" t="s">
        <v>102</v>
      </c>
      <c r="C21" s="101" t="s">
        <v>108</v>
      </c>
      <c r="D21" s="108" t="s">
        <v>109</v>
      </c>
      <c r="E21" s="38">
        <f>1400</f>
        <v>1400</v>
      </c>
      <c r="F21" s="59"/>
      <c r="G21" s="15">
        <f t="shared" si="1"/>
        <v>0</v>
      </c>
      <c r="H21" s="7"/>
    </row>
    <row r="22" spans="1:8" ht="39" x14ac:dyDescent="0.25">
      <c r="A22" s="152"/>
      <c r="B22" s="55" t="s">
        <v>103</v>
      </c>
      <c r="C22" s="102" t="s">
        <v>110</v>
      </c>
      <c r="D22" s="107" t="s">
        <v>111</v>
      </c>
      <c r="E22" s="38">
        <f>500</f>
        <v>500</v>
      </c>
      <c r="F22" s="59"/>
      <c r="G22" s="15">
        <f t="shared" si="1"/>
        <v>0</v>
      </c>
      <c r="H22" s="7"/>
    </row>
    <row r="23" spans="1:8" ht="25.5" x14ac:dyDescent="0.25">
      <c r="A23" s="152"/>
      <c r="B23" s="55" t="s">
        <v>104</v>
      </c>
      <c r="C23" s="104" t="s">
        <v>112</v>
      </c>
      <c r="D23" s="106" t="s">
        <v>113</v>
      </c>
      <c r="E23" s="38">
        <f>900</f>
        <v>900</v>
      </c>
      <c r="F23" s="59"/>
      <c r="G23" s="15">
        <f t="shared" si="1"/>
        <v>0</v>
      </c>
      <c r="H23" s="7"/>
    </row>
    <row r="24" spans="1:8" ht="25.5" x14ac:dyDescent="0.25">
      <c r="A24" s="152"/>
      <c r="B24" s="55" t="s">
        <v>114</v>
      </c>
      <c r="C24" s="103" t="s">
        <v>115</v>
      </c>
      <c r="D24" s="105" t="s">
        <v>116</v>
      </c>
      <c r="E24" s="38">
        <f>1200</f>
        <v>1200</v>
      </c>
      <c r="F24" s="59"/>
      <c r="G24" s="120">
        <f t="shared" si="1"/>
        <v>0</v>
      </c>
      <c r="H24" s="7"/>
    </row>
    <row r="25" spans="1:8" ht="17.45" customHeight="1" x14ac:dyDescent="0.25">
      <c r="A25" s="152"/>
      <c r="B25" s="125"/>
      <c r="C25" s="155" t="s">
        <v>30</v>
      </c>
      <c r="D25" s="155"/>
      <c r="E25" s="80"/>
      <c r="F25" s="81"/>
      <c r="G25" s="82"/>
      <c r="H25" s="7"/>
    </row>
    <row r="26" spans="1:8" ht="25.5" x14ac:dyDescent="0.25">
      <c r="A26" s="152"/>
      <c r="B26" s="55" t="s">
        <v>117</v>
      </c>
      <c r="C26" s="39" t="s">
        <v>31</v>
      </c>
      <c r="D26" s="14" t="s">
        <v>32</v>
      </c>
      <c r="E26" s="13">
        <f>60+300</f>
        <v>360</v>
      </c>
      <c r="F26" s="20"/>
      <c r="G26" s="122">
        <f>E26*F26</f>
        <v>0</v>
      </c>
      <c r="H26" s="7"/>
    </row>
    <row r="27" spans="1:8" ht="25.5" x14ac:dyDescent="0.25">
      <c r="A27" s="152"/>
      <c r="B27" s="56" t="s">
        <v>118</v>
      </c>
      <c r="C27" s="3" t="s">
        <v>33</v>
      </c>
      <c r="D27" s="5" t="s">
        <v>34</v>
      </c>
      <c r="E27" s="11">
        <f>500+300</f>
        <v>800</v>
      </c>
      <c r="F27" s="23"/>
      <c r="G27" s="120">
        <f t="shared" ref="G27:G31" si="2">E27*F27</f>
        <v>0</v>
      </c>
      <c r="H27" s="7"/>
    </row>
    <row r="28" spans="1:8" ht="25.5" x14ac:dyDescent="0.25">
      <c r="A28" s="152"/>
      <c r="B28" s="57" t="s">
        <v>119</v>
      </c>
      <c r="C28" s="46" t="s">
        <v>35</v>
      </c>
      <c r="D28" s="31" t="s">
        <v>36</v>
      </c>
      <c r="E28" s="32">
        <f>300</f>
        <v>300</v>
      </c>
      <c r="F28" s="28"/>
      <c r="G28" s="121">
        <f t="shared" si="2"/>
        <v>0</v>
      </c>
      <c r="H28" s="7"/>
    </row>
    <row r="29" spans="1:8" x14ac:dyDescent="0.25">
      <c r="A29" s="152"/>
      <c r="B29" s="125"/>
      <c r="C29" s="155" t="s">
        <v>120</v>
      </c>
      <c r="D29" s="155"/>
      <c r="E29" s="80"/>
      <c r="F29" s="109"/>
      <c r="G29" s="82"/>
      <c r="H29" s="7"/>
    </row>
    <row r="30" spans="1:8" x14ac:dyDescent="0.25">
      <c r="A30" s="152"/>
      <c r="B30" s="55" t="s">
        <v>121</v>
      </c>
      <c r="C30" s="39" t="s">
        <v>122</v>
      </c>
      <c r="D30" s="19" t="s">
        <v>34</v>
      </c>
      <c r="E30" s="73">
        <f>180</f>
        <v>180</v>
      </c>
      <c r="F30" s="20"/>
      <c r="G30" s="122">
        <f t="shared" si="2"/>
        <v>0</v>
      </c>
      <c r="H30" s="7"/>
    </row>
    <row r="31" spans="1:8" x14ac:dyDescent="0.25">
      <c r="A31" s="152"/>
      <c r="B31" s="57" t="s">
        <v>123</v>
      </c>
      <c r="C31" s="46" t="s">
        <v>122</v>
      </c>
      <c r="D31" s="31" t="s">
        <v>37</v>
      </c>
      <c r="E31" s="110">
        <f>500</f>
        <v>500</v>
      </c>
      <c r="F31" s="28"/>
      <c r="G31" s="121">
        <f t="shared" si="2"/>
        <v>0</v>
      </c>
      <c r="H31" s="7"/>
    </row>
    <row r="32" spans="1:8" ht="15" customHeight="1" x14ac:dyDescent="0.25">
      <c r="A32" s="153"/>
      <c r="B32" s="126"/>
      <c r="C32" s="156" t="s">
        <v>124</v>
      </c>
      <c r="D32" s="156"/>
      <c r="E32" s="36">
        <f>SUM(E8:E31)</f>
        <v>14980</v>
      </c>
      <c r="F32" s="62"/>
      <c r="G32" s="68">
        <f>SUM(G8:G12,G14:G24,G26:G28,G30:G31)</f>
        <v>0</v>
      </c>
      <c r="H32" s="7"/>
    </row>
    <row r="33" spans="1:8" ht="16.149999999999999" customHeight="1" x14ac:dyDescent="0.25">
      <c r="A33" s="157" t="s">
        <v>125</v>
      </c>
      <c r="B33" s="158"/>
      <c r="C33" s="158"/>
      <c r="D33" s="158"/>
      <c r="E33" s="158"/>
      <c r="F33" s="158"/>
      <c r="G33" s="159"/>
      <c r="H33" s="7"/>
    </row>
    <row r="34" spans="1:8" ht="25.5" customHeight="1" x14ac:dyDescent="0.25">
      <c r="A34" s="151" t="s">
        <v>38</v>
      </c>
      <c r="B34" s="18" t="s">
        <v>90</v>
      </c>
      <c r="C34" s="12" t="s">
        <v>39</v>
      </c>
      <c r="D34" s="19" t="s">
        <v>40</v>
      </c>
      <c r="E34" s="13">
        <f>900+1000</f>
        <v>1900</v>
      </c>
      <c r="F34" s="20"/>
      <c r="G34" s="21">
        <f>E34*F34</f>
        <v>0</v>
      </c>
      <c r="H34" s="7"/>
    </row>
    <row r="35" spans="1:8" ht="25.5" customHeight="1" x14ac:dyDescent="0.25">
      <c r="A35" s="152"/>
      <c r="B35" s="18" t="s">
        <v>91</v>
      </c>
      <c r="C35" s="2" t="s">
        <v>41</v>
      </c>
      <c r="D35" s="22" t="s">
        <v>42</v>
      </c>
      <c r="E35" s="11">
        <f>1100+1200+900</f>
        <v>3200</v>
      </c>
      <c r="F35" s="20"/>
      <c r="G35" s="21">
        <f t="shared" ref="G35:G57" si="3">E35*F35</f>
        <v>0</v>
      </c>
      <c r="H35" s="7"/>
    </row>
    <row r="36" spans="1:8" ht="39.75" customHeight="1" x14ac:dyDescent="0.25">
      <c r="A36" s="152"/>
      <c r="B36" s="18" t="s">
        <v>92</v>
      </c>
      <c r="C36" s="2" t="s">
        <v>43</v>
      </c>
      <c r="D36" s="24" t="s">
        <v>44</v>
      </c>
      <c r="E36" s="11">
        <f>2000+2100+1300</f>
        <v>5400</v>
      </c>
      <c r="F36" s="20"/>
      <c r="G36" s="21">
        <f t="shared" si="3"/>
        <v>0</v>
      </c>
      <c r="H36" s="7"/>
    </row>
    <row r="37" spans="1:8" ht="39.75" customHeight="1" x14ac:dyDescent="0.25">
      <c r="A37" s="152"/>
      <c r="B37" s="18" t="s">
        <v>93</v>
      </c>
      <c r="C37" s="2" t="s">
        <v>45</v>
      </c>
      <c r="D37" s="3" t="s">
        <v>46</v>
      </c>
      <c r="E37" s="11">
        <f>400</f>
        <v>400</v>
      </c>
      <c r="F37" s="20"/>
      <c r="G37" s="21">
        <f t="shared" si="3"/>
        <v>0</v>
      </c>
      <c r="H37" s="7"/>
    </row>
    <row r="38" spans="1:8" ht="25.5" customHeight="1" x14ac:dyDescent="0.25">
      <c r="A38" s="152"/>
      <c r="B38" s="18" t="s">
        <v>94</v>
      </c>
      <c r="C38" s="2" t="s">
        <v>47</v>
      </c>
      <c r="D38" s="3" t="s">
        <v>48</v>
      </c>
      <c r="E38" s="11">
        <f>360</f>
        <v>360</v>
      </c>
      <c r="F38" s="20"/>
      <c r="G38" s="21">
        <f t="shared" si="3"/>
        <v>0</v>
      </c>
      <c r="H38" s="7"/>
    </row>
    <row r="39" spans="1:8" ht="25.5" customHeight="1" x14ac:dyDescent="0.25">
      <c r="A39" s="152"/>
      <c r="B39" s="18" t="s">
        <v>5</v>
      </c>
      <c r="C39" s="2" t="s">
        <v>126</v>
      </c>
      <c r="D39" s="25" t="s">
        <v>49</v>
      </c>
      <c r="E39" s="11">
        <f>30+800+100+80+430+450</f>
        <v>1890</v>
      </c>
      <c r="F39" s="23"/>
      <c r="G39" s="21">
        <f t="shared" si="3"/>
        <v>0</v>
      </c>
      <c r="H39" s="7"/>
    </row>
    <row r="40" spans="1:8" ht="38.25" customHeight="1" x14ac:dyDescent="0.25">
      <c r="A40" s="152"/>
      <c r="B40" s="18" t="s">
        <v>88</v>
      </c>
      <c r="C40" s="2" t="s">
        <v>50</v>
      </c>
      <c r="D40" s="26" t="s">
        <v>51</v>
      </c>
      <c r="E40" s="11">
        <f>50+30+200+80+400+330</f>
        <v>1090</v>
      </c>
      <c r="F40" s="23"/>
      <c r="G40" s="21">
        <f t="shared" si="3"/>
        <v>0</v>
      </c>
      <c r="H40" s="7"/>
    </row>
    <row r="41" spans="1:8" ht="25.5" customHeight="1" x14ac:dyDescent="0.25">
      <c r="A41" s="152"/>
      <c r="B41" s="18" t="s">
        <v>97</v>
      </c>
      <c r="C41" s="2" t="s">
        <v>127</v>
      </c>
      <c r="D41" s="26" t="s">
        <v>52</v>
      </c>
      <c r="E41" s="11">
        <f>400+300</f>
        <v>700</v>
      </c>
      <c r="F41" s="23"/>
      <c r="G41" s="21">
        <f t="shared" si="3"/>
        <v>0</v>
      </c>
      <c r="H41" s="7"/>
    </row>
    <row r="42" spans="1:8" ht="25.5" customHeight="1" x14ac:dyDescent="0.25">
      <c r="A42" s="152"/>
      <c r="B42" s="18" t="s">
        <v>98</v>
      </c>
      <c r="C42" s="2" t="s">
        <v>53</v>
      </c>
      <c r="D42" s="5" t="s">
        <v>54</v>
      </c>
      <c r="E42" s="32">
        <f>50</f>
        <v>50</v>
      </c>
      <c r="F42" s="23"/>
      <c r="G42" s="21">
        <f t="shared" si="3"/>
        <v>0</v>
      </c>
      <c r="H42" s="7"/>
    </row>
    <row r="43" spans="1:8" ht="37.5" customHeight="1" x14ac:dyDescent="0.25">
      <c r="A43" s="152"/>
      <c r="B43" s="18" t="s">
        <v>99</v>
      </c>
      <c r="C43" s="128" t="s">
        <v>128</v>
      </c>
      <c r="D43" s="129" t="s">
        <v>129</v>
      </c>
      <c r="E43" s="76">
        <v>50</v>
      </c>
      <c r="F43" s="59"/>
      <c r="G43" s="21">
        <f t="shared" si="3"/>
        <v>0</v>
      </c>
      <c r="H43" s="7"/>
    </row>
    <row r="44" spans="1:8" ht="25.5" customHeight="1" x14ac:dyDescent="0.25">
      <c r="A44" s="152"/>
      <c r="B44" s="18" t="s">
        <v>100</v>
      </c>
      <c r="C44" s="2" t="s">
        <v>55</v>
      </c>
      <c r="D44" s="5" t="s">
        <v>56</v>
      </c>
      <c r="E44" s="49">
        <f>150</f>
        <v>150</v>
      </c>
      <c r="F44" s="23"/>
      <c r="G44" s="21">
        <f t="shared" si="3"/>
        <v>0</v>
      </c>
      <c r="H44" s="7"/>
    </row>
    <row r="45" spans="1:8" ht="38.25" customHeight="1" x14ac:dyDescent="0.25">
      <c r="A45" s="152"/>
      <c r="B45" s="18" t="s">
        <v>101</v>
      </c>
      <c r="C45" s="2" t="s">
        <v>57</v>
      </c>
      <c r="D45" s="26" t="s">
        <v>58</v>
      </c>
      <c r="E45" s="11">
        <f>150</f>
        <v>150</v>
      </c>
      <c r="F45" s="23"/>
      <c r="G45" s="21">
        <f t="shared" si="3"/>
        <v>0</v>
      </c>
      <c r="H45" s="7"/>
    </row>
    <row r="46" spans="1:8" ht="25.5" customHeight="1" x14ac:dyDescent="0.25">
      <c r="A46" s="152"/>
      <c r="B46" s="18" t="s">
        <v>102</v>
      </c>
      <c r="C46" s="2" t="s">
        <v>59</v>
      </c>
      <c r="D46" s="24" t="s">
        <v>60</v>
      </c>
      <c r="E46" s="11">
        <f>100</f>
        <v>100</v>
      </c>
      <c r="F46" s="23"/>
      <c r="G46" s="21">
        <f t="shared" si="3"/>
        <v>0</v>
      </c>
      <c r="H46" s="7"/>
    </row>
    <row r="47" spans="1:8" ht="25.5" customHeight="1" x14ac:dyDescent="0.25">
      <c r="A47" s="152"/>
      <c r="B47" s="18" t="s">
        <v>103</v>
      </c>
      <c r="C47" s="2" t="s">
        <v>61</v>
      </c>
      <c r="D47" s="26" t="s">
        <v>62</v>
      </c>
      <c r="E47" s="11">
        <f>100</f>
        <v>100</v>
      </c>
      <c r="F47" s="23"/>
      <c r="G47" s="21">
        <f t="shared" si="3"/>
        <v>0</v>
      </c>
      <c r="H47" s="7"/>
    </row>
    <row r="48" spans="1:8" ht="25.5" customHeight="1" x14ac:dyDescent="0.25">
      <c r="A48" s="152"/>
      <c r="B48" s="18" t="s">
        <v>104</v>
      </c>
      <c r="C48" s="2" t="s">
        <v>63</v>
      </c>
      <c r="D48" s="27" t="s">
        <v>64</v>
      </c>
      <c r="E48" s="11">
        <f>100</f>
        <v>100</v>
      </c>
      <c r="F48" s="23"/>
      <c r="G48" s="21">
        <f t="shared" si="3"/>
        <v>0</v>
      </c>
      <c r="H48" s="7"/>
    </row>
    <row r="49" spans="1:8" ht="25.5" customHeight="1" x14ac:dyDescent="0.25">
      <c r="A49" s="152"/>
      <c r="B49" s="18" t="s">
        <v>114</v>
      </c>
      <c r="C49" s="2" t="s">
        <v>65</v>
      </c>
      <c r="D49" s="22" t="s">
        <v>66</v>
      </c>
      <c r="E49" s="11">
        <f>800</f>
        <v>800</v>
      </c>
      <c r="F49" s="23"/>
      <c r="G49" s="21">
        <f t="shared" si="3"/>
        <v>0</v>
      </c>
      <c r="H49" s="7"/>
    </row>
    <row r="50" spans="1:8" ht="25.5" customHeight="1" x14ac:dyDescent="0.25">
      <c r="A50" s="152"/>
      <c r="B50" s="18" t="s">
        <v>117</v>
      </c>
      <c r="C50" s="2" t="s">
        <v>67</v>
      </c>
      <c r="D50" s="27" t="s">
        <v>68</v>
      </c>
      <c r="E50" s="11">
        <v>50</v>
      </c>
      <c r="F50" s="23"/>
      <c r="G50" s="21">
        <f t="shared" si="3"/>
        <v>0</v>
      </c>
      <c r="H50" s="7"/>
    </row>
    <row r="51" spans="1:8" ht="25.5" customHeight="1" x14ac:dyDescent="0.25">
      <c r="A51" s="152"/>
      <c r="B51" s="18" t="s">
        <v>118</v>
      </c>
      <c r="C51" s="2" t="s">
        <v>69</v>
      </c>
      <c r="D51" s="27" t="s">
        <v>70</v>
      </c>
      <c r="E51" s="11">
        <v>30</v>
      </c>
      <c r="F51" s="23"/>
      <c r="G51" s="21">
        <f t="shared" si="3"/>
        <v>0</v>
      </c>
      <c r="H51" s="7"/>
    </row>
    <row r="52" spans="1:8" ht="25.5" customHeight="1" x14ac:dyDescent="0.25">
      <c r="A52" s="152"/>
      <c r="B52" s="18" t="s">
        <v>119</v>
      </c>
      <c r="C52" s="111" t="s">
        <v>131</v>
      </c>
      <c r="D52" s="112" t="s">
        <v>132</v>
      </c>
      <c r="E52" s="63">
        <f>160</f>
        <v>160</v>
      </c>
      <c r="F52" s="144"/>
      <c r="G52" s="21">
        <f t="shared" si="3"/>
        <v>0</v>
      </c>
      <c r="H52" s="7"/>
    </row>
    <row r="53" spans="1:8" ht="25.5" customHeight="1" x14ac:dyDescent="0.25">
      <c r="A53" s="152"/>
      <c r="B53" s="18" t="s">
        <v>121</v>
      </c>
      <c r="C53" s="113" t="s">
        <v>133</v>
      </c>
      <c r="D53" s="112" t="s">
        <v>134</v>
      </c>
      <c r="E53" s="58">
        <f>200</f>
        <v>200</v>
      </c>
      <c r="F53" s="144"/>
      <c r="G53" s="21">
        <f t="shared" si="3"/>
        <v>0</v>
      </c>
      <c r="H53" s="7"/>
    </row>
    <row r="54" spans="1:8" ht="25.5" customHeight="1" x14ac:dyDescent="0.25">
      <c r="A54" s="152"/>
      <c r="B54" s="18" t="s">
        <v>123</v>
      </c>
      <c r="C54" s="114" t="s">
        <v>135</v>
      </c>
      <c r="D54" s="115" t="s">
        <v>136</v>
      </c>
      <c r="E54" s="78">
        <f>300+200</f>
        <v>500</v>
      </c>
      <c r="F54" s="144"/>
      <c r="G54" s="21">
        <f t="shared" si="3"/>
        <v>0</v>
      </c>
      <c r="H54" s="7"/>
    </row>
    <row r="55" spans="1:8" ht="25.5" customHeight="1" x14ac:dyDescent="0.25">
      <c r="A55" s="152"/>
      <c r="B55" s="18" t="s">
        <v>130</v>
      </c>
      <c r="C55" s="114" t="s">
        <v>137</v>
      </c>
      <c r="D55" s="116" t="s">
        <v>138</v>
      </c>
      <c r="E55" s="78">
        <f>500</f>
        <v>500</v>
      </c>
      <c r="F55" s="144"/>
      <c r="G55" s="21">
        <f t="shared" si="3"/>
        <v>0</v>
      </c>
      <c r="H55" s="7"/>
    </row>
    <row r="56" spans="1:8" ht="25.5" customHeight="1" x14ac:dyDescent="0.25">
      <c r="A56" s="152"/>
      <c r="B56" s="18" t="s">
        <v>106</v>
      </c>
      <c r="C56" s="117" t="s">
        <v>139</v>
      </c>
      <c r="D56" s="44" t="s">
        <v>140</v>
      </c>
      <c r="E56" s="72">
        <f>500</f>
        <v>500</v>
      </c>
      <c r="F56" s="144"/>
      <c r="G56" s="21">
        <f t="shared" si="3"/>
        <v>0</v>
      </c>
      <c r="H56" s="7"/>
    </row>
    <row r="57" spans="1:8" ht="36" customHeight="1" x14ac:dyDescent="0.25">
      <c r="A57" s="152"/>
      <c r="B57" s="18" t="s">
        <v>107</v>
      </c>
      <c r="C57" s="118" t="s">
        <v>141</v>
      </c>
      <c r="D57" s="118" t="s">
        <v>142</v>
      </c>
      <c r="E57" s="119">
        <f>50</f>
        <v>50</v>
      </c>
      <c r="F57" s="144"/>
      <c r="G57" s="21">
        <f t="shared" si="3"/>
        <v>0</v>
      </c>
      <c r="H57" s="7"/>
    </row>
    <row r="58" spans="1:8" ht="13.15" customHeight="1" x14ac:dyDescent="0.25">
      <c r="A58" s="153"/>
      <c r="B58" s="35"/>
      <c r="C58" s="160" t="s">
        <v>71</v>
      </c>
      <c r="D58" s="161"/>
      <c r="E58" s="141">
        <f>SUM(E34:E57)</f>
        <v>18430</v>
      </c>
      <c r="F58" s="62"/>
      <c r="G58" s="142">
        <f>SUM(G34:G57)</f>
        <v>0</v>
      </c>
      <c r="H58" s="7"/>
    </row>
    <row r="59" spans="1:8" ht="13.9" customHeight="1" x14ac:dyDescent="0.25">
      <c r="A59" s="157" t="s">
        <v>143</v>
      </c>
      <c r="B59" s="158"/>
      <c r="C59" s="158"/>
      <c r="D59" s="158"/>
      <c r="E59" s="158"/>
      <c r="F59" s="158"/>
      <c r="G59" s="159"/>
      <c r="H59" s="7"/>
    </row>
    <row r="60" spans="1:8" ht="33" customHeight="1" x14ac:dyDescent="0.25">
      <c r="A60" s="162" t="s">
        <v>72</v>
      </c>
      <c r="B60" s="18" t="s">
        <v>90</v>
      </c>
      <c r="C60" s="14" t="s">
        <v>73</v>
      </c>
      <c r="D60" s="19" t="s">
        <v>74</v>
      </c>
      <c r="E60" s="13">
        <f>150</f>
        <v>150</v>
      </c>
      <c r="F60" s="20"/>
      <c r="G60" s="21">
        <f>E60*F60</f>
        <v>0</v>
      </c>
      <c r="H60" s="7"/>
    </row>
    <row r="61" spans="1:8" ht="40.15" customHeight="1" x14ac:dyDescent="0.25">
      <c r="A61" s="162"/>
      <c r="B61" s="18" t="s">
        <v>91</v>
      </c>
      <c r="C61" s="4" t="s">
        <v>75</v>
      </c>
      <c r="D61" s="5" t="s">
        <v>144</v>
      </c>
      <c r="E61" s="11">
        <f>140</f>
        <v>140</v>
      </c>
      <c r="F61" s="20"/>
      <c r="G61" s="21">
        <f t="shared" ref="G61:G65" si="4">E61*F61</f>
        <v>0</v>
      </c>
      <c r="H61" s="7"/>
    </row>
    <row r="62" spans="1:8" ht="33" customHeight="1" x14ac:dyDescent="0.25">
      <c r="A62" s="162"/>
      <c r="B62" s="18" t="s">
        <v>92</v>
      </c>
      <c r="C62" s="4" t="s">
        <v>76</v>
      </c>
      <c r="D62" s="5" t="s">
        <v>77</v>
      </c>
      <c r="E62" s="11">
        <f>90</f>
        <v>90</v>
      </c>
      <c r="F62" s="20"/>
      <c r="G62" s="21">
        <f t="shared" si="4"/>
        <v>0</v>
      </c>
      <c r="H62" s="7"/>
    </row>
    <row r="63" spans="1:8" ht="33" customHeight="1" x14ac:dyDescent="0.25">
      <c r="A63" s="162"/>
      <c r="B63" s="18" t="s">
        <v>93</v>
      </c>
      <c r="C63" s="5" t="s">
        <v>78</v>
      </c>
      <c r="D63" s="5" t="s">
        <v>145</v>
      </c>
      <c r="E63" s="11">
        <f>150</f>
        <v>150</v>
      </c>
      <c r="F63" s="20"/>
      <c r="G63" s="21">
        <f t="shared" si="4"/>
        <v>0</v>
      </c>
      <c r="H63" s="7"/>
    </row>
    <row r="64" spans="1:8" ht="33" customHeight="1" x14ac:dyDescent="0.25">
      <c r="A64" s="162"/>
      <c r="B64" s="18" t="s">
        <v>94</v>
      </c>
      <c r="C64" s="4" t="s">
        <v>79</v>
      </c>
      <c r="D64" s="5" t="s">
        <v>146</v>
      </c>
      <c r="E64" s="11">
        <f>25+150+150</f>
        <v>325</v>
      </c>
      <c r="F64" s="20"/>
      <c r="G64" s="21">
        <f t="shared" si="4"/>
        <v>0</v>
      </c>
      <c r="H64" s="7"/>
    </row>
    <row r="65" spans="1:9" ht="33" customHeight="1" x14ac:dyDescent="0.25">
      <c r="A65" s="162"/>
      <c r="B65" s="18" t="s">
        <v>5</v>
      </c>
      <c r="C65" s="30" t="s">
        <v>80</v>
      </c>
      <c r="D65" s="31" t="s">
        <v>81</v>
      </c>
      <c r="E65" s="32">
        <f>25+80</f>
        <v>105</v>
      </c>
      <c r="F65" s="20"/>
      <c r="G65" s="21">
        <f t="shared" si="4"/>
        <v>0</v>
      </c>
      <c r="H65" s="7"/>
    </row>
    <row r="66" spans="1:9" s="6" customFormat="1" ht="15" customHeight="1" x14ac:dyDescent="0.25">
      <c r="A66" s="162"/>
      <c r="B66" s="35"/>
      <c r="C66" s="156" t="s">
        <v>82</v>
      </c>
      <c r="D66" s="156"/>
      <c r="E66" s="36">
        <f>SUM(E60:E65)</f>
        <v>960</v>
      </c>
      <c r="F66" s="37" t="s">
        <v>147</v>
      </c>
      <c r="G66" s="50">
        <f>SUM(G60:G65)</f>
        <v>0</v>
      </c>
      <c r="I66"/>
    </row>
    <row r="67" spans="1:9" s="6" customFormat="1" ht="19.149999999999999" customHeight="1" thickBot="1" x14ac:dyDescent="0.3">
      <c r="A67" s="71"/>
      <c r="B67" s="33"/>
      <c r="C67" s="166" t="s">
        <v>83</v>
      </c>
      <c r="D67" s="166"/>
      <c r="E67" s="34">
        <f>E66+E58+E32</f>
        <v>34370</v>
      </c>
      <c r="F67" s="37" t="s">
        <v>84</v>
      </c>
      <c r="G67" s="50">
        <f>SUM(G32,G58,G66)</f>
        <v>0</v>
      </c>
      <c r="I67"/>
    </row>
    <row r="68" spans="1:9" s="6" customFormat="1" ht="17.45" customHeight="1" thickTop="1" x14ac:dyDescent="0.25">
      <c r="A68"/>
      <c r="B68" s="9"/>
      <c r="C68"/>
      <c r="D68"/>
      <c r="E68" s="1"/>
      <c r="F68" s="66" t="s">
        <v>148</v>
      </c>
      <c r="G68" s="69">
        <f>G67*0.08</f>
        <v>0</v>
      </c>
      <c r="I68"/>
    </row>
    <row r="69" spans="1:9" s="6" customFormat="1" ht="18" customHeight="1" thickBot="1" x14ac:dyDescent="0.3">
      <c r="A69"/>
      <c r="B69" s="9"/>
      <c r="C69"/>
      <c r="D69"/>
      <c r="E69" s="1"/>
      <c r="F69" s="67" t="s">
        <v>85</v>
      </c>
      <c r="G69" s="70">
        <f>G67*1.08</f>
        <v>0</v>
      </c>
      <c r="I69"/>
    </row>
    <row r="70" spans="1:9" s="6" customFormat="1" ht="16.149999999999999" customHeight="1" thickTop="1" x14ac:dyDescent="0.25">
      <c r="A70" s="149" t="s">
        <v>153</v>
      </c>
      <c r="B70" s="149"/>
      <c r="C70" s="149"/>
      <c r="D70" s="149"/>
      <c r="E70" s="149"/>
      <c r="F70" s="149"/>
      <c r="G70" s="150"/>
      <c r="I70"/>
    </row>
    <row r="71" spans="1:9" ht="15.75" x14ac:dyDescent="0.25">
      <c r="A71" s="167" t="s">
        <v>89</v>
      </c>
      <c r="B71" s="149"/>
      <c r="C71" s="149"/>
      <c r="D71" s="149"/>
      <c r="E71" s="149"/>
      <c r="F71" s="149"/>
      <c r="G71" s="150"/>
    </row>
    <row r="72" spans="1:9" x14ac:dyDescent="0.25">
      <c r="A72" s="152" t="s">
        <v>6</v>
      </c>
      <c r="B72" s="86"/>
      <c r="C72" s="154" t="s">
        <v>7</v>
      </c>
      <c r="D72" s="154"/>
      <c r="E72" s="87"/>
      <c r="F72" s="87"/>
      <c r="G72" s="130"/>
    </row>
    <row r="73" spans="1:9" ht="25.5" x14ac:dyDescent="0.25">
      <c r="A73" s="152"/>
      <c r="B73" s="61" t="s">
        <v>90</v>
      </c>
      <c r="C73" s="39" t="s">
        <v>8</v>
      </c>
      <c r="D73" s="19" t="s">
        <v>9</v>
      </c>
      <c r="E73" s="13">
        <f>130+100</f>
        <v>230</v>
      </c>
      <c r="F73" s="20"/>
      <c r="G73" s="21">
        <f>E73*F73</f>
        <v>0</v>
      </c>
    </row>
    <row r="74" spans="1:9" s="6" customFormat="1" ht="27" customHeight="1" x14ac:dyDescent="0.25">
      <c r="A74" s="152"/>
      <c r="B74" s="29" t="s">
        <v>91</v>
      </c>
      <c r="C74" s="3" t="s">
        <v>10</v>
      </c>
      <c r="D74" s="5" t="s">
        <v>11</v>
      </c>
      <c r="E74" s="11">
        <f>120+100</f>
        <v>220</v>
      </c>
      <c r="F74" s="23"/>
      <c r="G74" s="15">
        <f t="shared" ref="G74:G77" si="5">E74*F74</f>
        <v>0</v>
      </c>
      <c r="I74"/>
    </row>
    <row r="75" spans="1:9" ht="25.5" x14ac:dyDescent="0.25">
      <c r="A75" s="152"/>
      <c r="B75" s="29" t="s">
        <v>92</v>
      </c>
      <c r="C75" s="3" t="s">
        <v>12</v>
      </c>
      <c r="D75" s="5" t="s">
        <v>13</v>
      </c>
      <c r="E75" s="11">
        <f>80+100</f>
        <v>180</v>
      </c>
      <c r="F75" s="23"/>
      <c r="G75" s="15">
        <f t="shared" si="5"/>
        <v>0</v>
      </c>
    </row>
    <row r="76" spans="1:9" ht="25.5" x14ac:dyDescent="0.25">
      <c r="A76" s="152"/>
      <c r="B76" s="29" t="s">
        <v>93</v>
      </c>
      <c r="C76" s="3" t="s">
        <v>14</v>
      </c>
      <c r="D76" s="5" t="s">
        <v>15</v>
      </c>
      <c r="E76" s="11">
        <f>50+180+100</f>
        <v>330</v>
      </c>
      <c r="F76" s="23"/>
      <c r="G76" s="15">
        <f t="shared" si="5"/>
        <v>0</v>
      </c>
    </row>
    <row r="77" spans="1:9" ht="38.25" x14ac:dyDescent="0.25">
      <c r="A77" s="152"/>
      <c r="B77" s="29" t="s">
        <v>94</v>
      </c>
      <c r="C77" s="43" t="s">
        <v>95</v>
      </c>
      <c r="D77" s="4" t="s">
        <v>96</v>
      </c>
      <c r="E77" s="38">
        <f>230</f>
        <v>230</v>
      </c>
      <c r="F77" s="23"/>
      <c r="G77" s="15">
        <f t="shared" si="5"/>
        <v>0</v>
      </c>
    </row>
    <row r="78" spans="1:9" x14ac:dyDescent="0.25">
      <c r="A78" s="152"/>
      <c r="B78" s="79"/>
      <c r="C78" s="155" t="s">
        <v>105</v>
      </c>
      <c r="D78" s="155"/>
      <c r="E78" s="80"/>
      <c r="F78" s="81"/>
      <c r="G78" s="123"/>
    </row>
    <row r="79" spans="1:9" ht="26.25" x14ac:dyDescent="0.25">
      <c r="A79" s="152"/>
      <c r="B79" s="61" t="s">
        <v>5</v>
      </c>
      <c r="C79" s="83" t="s">
        <v>16</v>
      </c>
      <c r="D79" s="84" t="s">
        <v>17</v>
      </c>
      <c r="E79" s="13">
        <f>1100+45+320+220+200</f>
        <v>1885</v>
      </c>
      <c r="F79" s="20"/>
      <c r="G79" s="21">
        <f>E79*F79</f>
        <v>0</v>
      </c>
    </row>
    <row r="80" spans="1:9" ht="25.5" x14ac:dyDescent="0.25">
      <c r="A80" s="152"/>
      <c r="B80" s="29" t="s">
        <v>88</v>
      </c>
      <c r="C80" s="17" t="s">
        <v>18</v>
      </c>
      <c r="D80" s="10" t="s">
        <v>19</v>
      </c>
      <c r="E80" s="11">
        <f>45+290+270+200</f>
        <v>805</v>
      </c>
      <c r="F80" s="23"/>
      <c r="G80" s="15">
        <f t="shared" ref="G80:G89" si="6">E80*F80</f>
        <v>0</v>
      </c>
    </row>
    <row r="81" spans="1:7" ht="39" x14ac:dyDescent="0.25">
      <c r="A81" s="152"/>
      <c r="B81" s="29" t="s">
        <v>97</v>
      </c>
      <c r="C81" s="16" t="s">
        <v>20</v>
      </c>
      <c r="D81" s="10" t="s">
        <v>21</v>
      </c>
      <c r="E81" s="11">
        <f>30+230+240+200</f>
        <v>700</v>
      </c>
      <c r="F81" s="23"/>
      <c r="G81" s="15">
        <f t="shared" si="6"/>
        <v>0</v>
      </c>
    </row>
    <row r="82" spans="1:7" ht="39" x14ac:dyDescent="0.25">
      <c r="A82" s="152"/>
      <c r="B82" s="29" t="s">
        <v>98</v>
      </c>
      <c r="C82" s="16" t="s">
        <v>22</v>
      </c>
      <c r="D82" s="10" t="s">
        <v>23</v>
      </c>
      <c r="E82" s="11">
        <f>45+320+320+180+800+200</f>
        <v>1865</v>
      </c>
      <c r="F82" s="23"/>
      <c r="G82" s="15">
        <f t="shared" si="6"/>
        <v>0</v>
      </c>
    </row>
    <row r="83" spans="1:7" ht="39" x14ac:dyDescent="0.25">
      <c r="A83" s="152"/>
      <c r="B83" s="29" t="s">
        <v>99</v>
      </c>
      <c r="C83" s="16" t="s">
        <v>24</v>
      </c>
      <c r="D83" s="10" t="s">
        <v>25</v>
      </c>
      <c r="E83" s="11">
        <f>45+320+320+200</f>
        <v>885</v>
      </c>
      <c r="F83" s="23"/>
      <c r="G83" s="15">
        <f t="shared" si="6"/>
        <v>0</v>
      </c>
    </row>
    <row r="84" spans="1:7" ht="39" x14ac:dyDescent="0.25">
      <c r="A84" s="152"/>
      <c r="B84" s="29" t="s">
        <v>100</v>
      </c>
      <c r="C84" s="16" t="s">
        <v>26</v>
      </c>
      <c r="D84" s="10" t="s">
        <v>27</v>
      </c>
      <c r="E84" s="11">
        <f>40+320+220+200</f>
        <v>780</v>
      </c>
      <c r="F84" s="23"/>
      <c r="G84" s="15">
        <f t="shared" si="6"/>
        <v>0</v>
      </c>
    </row>
    <row r="85" spans="1:7" ht="39" x14ac:dyDescent="0.25">
      <c r="A85" s="152"/>
      <c r="B85" s="29" t="s">
        <v>101</v>
      </c>
      <c r="C85" s="16" t="s">
        <v>28</v>
      </c>
      <c r="D85" s="131" t="s">
        <v>29</v>
      </c>
      <c r="E85" s="11">
        <f>180+550</f>
        <v>730</v>
      </c>
      <c r="F85" s="23"/>
      <c r="G85" s="15">
        <f t="shared" si="6"/>
        <v>0</v>
      </c>
    </row>
    <row r="86" spans="1:7" ht="38.25" x14ac:dyDescent="0.25">
      <c r="A86" s="152"/>
      <c r="B86" s="29" t="s">
        <v>102</v>
      </c>
      <c r="C86" s="133" t="s">
        <v>108</v>
      </c>
      <c r="D86" s="108" t="s">
        <v>109</v>
      </c>
      <c r="E86" s="38">
        <f>1400</f>
        <v>1400</v>
      </c>
      <c r="F86" s="23"/>
      <c r="G86" s="15">
        <f t="shared" si="6"/>
        <v>0</v>
      </c>
    </row>
    <row r="87" spans="1:7" ht="39" x14ac:dyDescent="0.25">
      <c r="A87" s="152"/>
      <c r="B87" s="29" t="s">
        <v>103</v>
      </c>
      <c r="C87" s="102" t="s">
        <v>110</v>
      </c>
      <c r="D87" s="132" t="s">
        <v>111</v>
      </c>
      <c r="E87" s="38">
        <f>500</f>
        <v>500</v>
      </c>
      <c r="F87" s="23"/>
      <c r="G87" s="15">
        <f t="shared" si="6"/>
        <v>0</v>
      </c>
    </row>
    <row r="88" spans="1:7" ht="25.5" x14ac:dyDescent="0.25">
      <c r="A88" s="152"/>
      <c r="B88" s="29" t="s">
        <v>104</v>
      </c>
      <c r="C88" s="134" t="s">
        <v>112</v>
      </c>
      <c r="D88" s="106" t="s">
        <v>113</v>
      </c>
      <c r="E88" s="38">
        <f>900</f>
        <v>900</v>
      </c>
      <c r="F88" s="23"/>
      <c r="G88" s="15">
        <f t="shared" si="6"/>
        <v>0</v>
      </c>
    </row>
    <row r="89" spans="1:7" ht="25.5" x14ac:dyDescent="0.25">
      <c r="A89" s="152"/>
      <c r="B89" s="29" t="s">
        <v>114</v>
      </c>
      <c r="C89" s="103" t="s">
        <v>115</v>
      </c>
      <c r="D89" s="105" t="s">
        <v>116</v>
      </c>
      <c r="E89" s="38">
        <f>1200</f>
        <v>1200</v>
      </c>
      <c r="F89" s="23"/>
      <c r="G89" s="15">
        <f t="shared" si="6"/>
        <v>0</v>
      </c>
    </row>
    <row r="90" spans="1:7" x14ac:dyDescent="0.25">
      <c r="A90" s="168"/>
      <c r="B90" s="79"/>
      <c r="C90" s="155" t="s">
        <v>30</v>
      </c>
      <c r="D90" s="155"/>
      <c r="E90" s="80"/>
      <c r="F90" s="81"/>
      <c r="G90" s="82"/>
    </row>
    <row r="91" spans="1:7" ht="25.5" x14ac:dyDescent="0.25">
      <c r="A91" s="152"/>
      <c r="B91" s="61" t="s">
        <v>117</v>
      </c>
      <c r="C91" s="39" t="s">
        <v>31</v>
      </c>
      <c r="D91" s="14" t="s">
        <v>32</v>
      </c>
      <c r="E91" s="13">
        <f>60+300</f>
        <v>360</v>
      </c>
      <c r="F91" s="20"/>
      <c r="G91" s="21">
        <f>E91*F91</f>
        <v>0</v>
      </c>
    </row>
    <row r="92" spans="1:7" ht="25.5" x14ac:dyDescent="0.25">
      <c r="A92" s="152"/>
      <c r="B92" s="29" t="s">
        <v>118</v>
      </c>
      <c r="C92" s="3" t="s">
        <v>33</v>
      </c>
      <c r="D92" s="5" t="s">
        <v>34</v>
      </c>
      <c r="E92" s="11">
        <f>500+300</f>
        <v>800</v>
      </c>
      <c r="F92" s="23"/>
      <c r="G92" s="21">
        <f t="shared" ref="G92:G93" si="7">E92*F92</f>
        <v>0</v>
      </c>
    </row>
    <row r="93" spans="1:7" ht="25.5" x14ac:dyDescent="0.25">
      <c r="A93" s="152"/>
      <c r="B93" s="60" t="s">
        <v>119</v>
      </c>
      <c r="C93" s="46" t="s">
        <v>35</v>
      </c>
      <c r="D93" s="31" t="s">
        <v>36</v>
      </c>
      <c r="E93" s="32">
        <f>300</f>
        <v>300</v>
      </c>
      <c r="F93" s="28"/>
      <c r="G93" s="21">
        <f t="shared" si="7"/>
        <v>0</v>
      </c>
    </row>
    <row r="94" spans="1:7" x14ac:dyDescent="0.25">
      <c r="A94" s="168"/>
      <c r="B94" s="79"/>
      <c r="C94" s="155" t="s">
        <v>120</v>
      </c>
      <c r="D94" s="155"/>
      <c r="E94" s="80"/>
      <c r="F94" s="81"/>
      <c r="G94" s="82"/>
    </row>
    <row r="95" spans="1:7" x14ac:dyDescent="0.25">
      <c r="A95" s="152"/>
      <c r="B95" s="61" t="s">
        <v>121</v>
      </c>
      <c r="C95" s="39" t="s">
        <v>122</v>
      </c>
      <c r="D95" s="19" t="s">
        <v>34</v>
      </c>
      <c r="E95" s="73">
        <f>180</f>
        <v>180</v>
      </c>
      <c r="F95" s="20"/>
      <c r="G95" s="21">
        <f>E95*F95</f>
        <v>0</v>
      </c>
    </row>
    <row r="96" spans="1:7" x14ac:dyDescent="0.25">
      <c r="A96" s="152"/>
      <c r="B96" s="60" t="s">
        <v>123</v>
      </c>
      <c r="C96" s="46" t="s">
        <v>122</v>
      </c>
      <c r="D96" s="31" t="s">
        <v>37</v>
      </c>
      <c r="E96" s="110">
        <f>500</f>
        <v>500</v>
      </c>
      <c r="F96" s="28"/>
      <c r="G96" s="65">
        <f>E96*F96</f>
        <v>0</v>
      </c>
    </row>
    <row r="97" spans="1:7" x14ac:dyDescent="0.25">
      <c r="A97" s="153"/>
      <c r="B97" s="64"/>
      <c r="C97" s="156" t="s">
        <v>124</v>
      </c>
      <c r="D97" s="156"/>
      <c r="E97" s="141">
        <f>SUM(E73:E96)</f>
        <v>14980</v>
      </c>
      <c r="F97" s="62"/>
      <c r="G97" s="143">
        <f>SUM(G73:G77,G79:G89,G91:G93,G95:G96)</f>
        <v>0</v>
      </c>
    </row>
    <row r="98" spans="1:7" ht="15.75" x14ac:dyDescent="0.25">
      <c r="A98" s="157" t="s">
        <v>125</v>
      </c>
      <c r="B98" s="158"/>
      <c r="C98" s="158"/>
      <c r="D98" s="158"/>
      <c r="E98" s="158"/>
      <c r="F98" s="158"/>
      <c r="G98" s="159"/>
    </row>
    <row r="99" spans="1:7" ht="25.5" x14ac:dyDescent="0.25">
      <c r="A99" s="151" t="s">
        <v>38</v>
      </c>
      <c r="B99" s="18" t="s">
        <v>90</v>
      </c>
      <c r="C99" s="12" t="s">
        <v>39</v>
      </c>
      <c r="D99" s="19" t="s">
        <v>40</v>
      </c>
      <c r="E99" s="13">
        <f>900+1000</f>
        <v>1900</v>
      </c>
      <c r="F99" s="20"/>
      <c r="G99" s="21">
        <f>E99*F99</f>
        <v>0</v>
      </c>
    </row>
    <row r="100" spans="1:7" ht="25.5" x14ac:dyDescent="0.25">
      <c r="A100" s="152"/>
      <c r="B100" s="18" t="s">
        <v>91</v>
      </c>
      <c r="C100" s="2" t="s">
        <v>41</v>
      </c>
      <c r="D100" s="22" t="s">
        <v>42</v>
      </c>
      <c r="E100" s="11">
        <f>1100+1200+900</f>
        <v>3200</v>
      </c>
      <c r="F100" s="23"/>
      <c r="G100" s="21">
        <f t="shared" ref="G100:G122" si="8">E100*F100</f>
        <v>0</v>
      </c>
    </row>
    <row r="101" spans="1:7" ht="25.5" x14ac:dyDescent="0.25">
      <c r="A101" s="152"/>
      <c r="B101" s="18" t="s">
        <v>92</v>
      </c>
      <c r="C101" s="2" t="s">
        <v>43</v>
      </c>
      <c r="D101" s="24" t="s">
        <v>44</v>
      </c>
      <c r="E101" s="11">
        <f>2000+2100+1300</f>
        <v>5400</v>
      </c>
      <c r="F101" s="23"/>
      <c r="G101" s="21">
        <f t="shared" si="8"/>
        <v>0</v>
      </c>
    </row>
    <row r="102" spans="1:7" ht="25.5" x14ac:dyDescent="0.25">
      <c r="A102" s="152"/>
      <c r="B102" s="18" t="s">
        <v>93</v>
      </c>
      <c r="C102" s="2" t="s">
        <v>45</v>
      </c>
      <c r="D102" s="3" t="s">
        <v>46</v>
      </c>
      <c r="E102" s="11">
        <f>400</f>
        <v>400</v>
      </c>
      <c r="F102" s="23"/>
      <c r="G102" s="21">
        <f t="shared" si="8"/>
        <v>0</v>
      </c>
    </row>
    <row r="103" spans="1:7" ht="25.5" x14ac:dyDescent="0.25">
      <c r="A103" s="152"/>
      <c r="B103" s="18" t="s">
        <v>94</v>
      </c>
      <c r="C103" s="2" t="s">
        <v>47</v>
      </c>
      <c r="D103" s="3" t="s">
        <v>48</v>
      </c>
      <c r="E103" s="11">
        <f>360</f>
        <v>360</v>
      </c>
      <c r="F103" s="23"/>
      <c r="G103" s="21">
        <f t="shared" si="8"/>
        <v>0</v>
      </c>
    </row>
    <row r="104" spans="1:7" ht="25.5" x14ac:dyDescent="0.25">
      <c r="A104" s="152"/>
      <c r="B104" s="18" t="s">
        <v>5</v>
      </c>
      <c r="C104" s="2" t="s">
        <v>126</v>
      </c>
      <c r="D104" s="25" t="s">
        <v>49</v>
      </c>
      <c r="E104" s="11">
        <f>30+800+100+80+430+450</f>
        <v>1890</v>
      </c>
      <c r="F104" s="23"/>
      <c r="G104" s="21">
        <f t="shared" si="8"/>
        <v>0</v>
      </c>
    </row>
    <row r="105" spans="1:7" ht="38.25" x14ac:dyDescent="0.25">
      <c r="A105" s="152"/>
      <c r="B105" s="18" t="s">
        <v>88</v>
      </c>
      <c r="C105" s="2" t="s">
        <v>50</v>
      </c>
      <c r="D105" s="26" t="s">
        <v>51</v>
      </c>
      <c r="E105" s="11">
        <f>50+30+200+80+400+330</f>
        <v>1090</v>
      </c>
      <c r="F105" s="23"/>
      <c r="G105" s="21">
        <f t="shared" si="8"/>
        <v>0</v>
      </c>
    </row>
    <row r="106" spans="1:7" ht="25.5" x14ac:dyDescent="0.25">
      <c r="A106" s="152"/>
      <c r="B106" s="18" t="s">
        <v>97</v>
      </c>
      <c r="C106" s="2" t="s">
        <v>127</v>
      </c>
      <c r="D106" s="26" t="s">
        <v>52</v>
      </c>
      <c r="E106" s="49">
        <f>400+300</f>
        <v>700</v>
      </c>
      <c r="F106" s="23"/>
      <c r="G106" s="21">
        <f t="shared" si="8"/>
        <v>0</v>
      </c>
    </row>
    <row r="107" spans="1:7" x14ac:dyDescent="0.25">
      <c r="A107" s="152"/>
      <c r="B107" s="18" t="s">
        <v>98</v>
      </c>
      <c r="C107" s="135" t="s">
        <v>53</v>
      </c>
      <c r="D107" s="31" t="s">
        <v>54</v>
      </c>
      <c r="E107" s="74">
        <f>50</f>
        <v>50</v>
      </c>
      <c r="F107" s="23"/>
      <c r="G107" s="21">
        <f t="shared" si="8"/>
        <v>0</v>
      </c>
    </row>
    <row r="108" spans="1:7" ht="25.5" x14ac:dyDescent="0.25">
      <c r="A108" s="152"/>
      <c r="B108" s="18" t="s">
        <v>99</v>
      </c>
      <c r="C108" s="128" t="s">
        <v>128</v>
      </c>
      <c r="D108" s="129" t="s">
        <v>129</v>
      </c>
      <c r="E108" s="76">
        <v>50</v>
      </c>
      <c r="F108" s="23"/>
      <c r="G108" s="21">
        <f t="shared" si="8"/>
        <v>0</v>
      </c>
    </row>
    <row r="109" spans="1:7" x14ac:dyDescent="0.25">
      <c r="A109" s="152"/>
      <c r="B109" s="18" t="s">
        <v>100</v>
      </c>
      <c r="C109" s="40" t="s">
        <v>55</v>
      </c>
      <c r="D109" s="4" t="s">
        <v>56</v>
      </c>
      <c r="E109" s="48">
        <f>150</f>
        <v>150</v>
      </c>
      <c r="F109" s="23"/>
      <c r="G109" s="21">
        <f t="shared" si="8"/>
        <v>0</v>
      </c>
    </row>
    <row r="110" spans="1:7" ht="38.25" x14ac:dyDescent="0.25">
      <c r="A110" s="152"/>
      <c r="B110" s="18" t="s">
        <v>101</v>
      </c>
      <c r="C110" s="40" t="s">
        <v>57</v>
      </c>
      <c r="D110" s="44" t="s">
        <v>58</v>
      </c>
      <c r="E110" s="38">
        <f>150</f>
        <v>150</v>
      </c>
      <c r="F110" s="23"/>
      <c r="G110" s="21">
        <f t="shared" si="8"/>
        <v>0</v>
      </c>
    </row>
    <row r="111" spans="1:7" ht="25.5" x14ac:dyDescent="0.25">
      <c r="A111" s="152"/>
      <c r="B111" s="18" t="s">
        <v>102</v>
      </c>
      <c r="C111" s="40" t="s">
        <v>59</v>
      </c>
      <c r="D111" s="42" t="s">
        <v>60</v>
      </c>
      <c r="E111" s="48">
        <f>100</f>
        <v>100</v>
      </c>
      <c r="F111" s="23"/>
      <c r="G111" s="21">
        <f t="shared" si="8"/>
        <v>0</v>
      </c>
    </row>
    <row r="112" spans="1:7" ht="25.5" x14ac:dyDescent="0.25">
      <c r="A112" s="152"/>
      <c r="B112" s="18" t="s">
        <v>103</v>
      </c>
      <c r="C112" s="40" t="s">
        <v>61</v>
      </c>
      <c r="D112" s="44" t="s">
        <v>62</v>
      </c>
      <c r="E112" s="48">
        <f>100</f>
        <v>100</v>
      </c>
      <c r="F112" s="23"/>
      <c r="G112" s="21">
        <f t="shared" si="8"/>
        <v>0</v>
      </c>
    </row>
    <row r="113" spans="1:7" ht="25.5" x14ac:dyDescent="0.25">
      <c r="A113" s="152"/>
      <c r="B113" s="18" t="s">
        <v>104</v>
      </c>
      <c r="C113" s="40" t="s">
        <v>63</v>
      </c>
      <c r="D113" s="45" t="s">
        <v>64</v>
      </c>
      <c r="E113" s="48">
        <f>100</f>
        <v>100</v>
      </c>
      <c r="F113" s="23"/>
      <c r="G113" s="21">
        <f t="shared" si="8"/>
        <v>0</v>
      </c>
    </row>
    <row r="114" spans="1:7" ht="25.5" x14ac:dyDescent="0.25">
      <c r="A114" s="152"/>
      <c r="B114" s="18" t="s">
        <v>114</v>
      </c>
      <c r="C114" s="40" t="s">
        <v>65</v>
      </c>
      <c r="D114" s="41" t="s">
        <v>66</v>
      </c>
      <c r="E114" s="48">
        <f>800</f>
        <v>800</v>
      </c>
      <c r="F114" s="23"/>
      <c r="G114" s="21">
        <f t="shared" si="8"/>
        <v>0</v>
      </c>
    </row>
    <row r="115" spans="1:7" ht="25.5" x14ac:dyDescent="0.25">
      <c r="A115" s="152"/>
      <c r="B115" s="18" t="s">
        <v>117</v>
      </c>
      <c r="C115" s="40" t="s">
        <v>67</v>
      </c>
      <c r="D115" s="45" t="s">
        <v>68</v>
      </c>
      <c r="E115" s="48">
        <v>50</v>
      </c>
      <c r="F115" s="23"/>
      <c r="G115" s="21">
        <f t="shared" si="8"/>
        <v>0</v>
      </c>
    </row>
    <row r="116" spans="1:7" ht="25.5" x14ac:dyDescent="0.25">
      <c r="A116" s="152"/>
      <c r="B116" s="18" t="s">
        <v>118</v>
      </c>
      <c r="C116" s="40" t="s">
        <v>69</v>
      </c>
      <c r="D116" s="45" t="s">
        <v>70</v>
      </c>
      <c r="E116" s="48">
        <v>30</v>
      </c>
      <c r="F116" s="23"/>
      <c r="G116" s="21">
        <f t="shared" si="8"/>
        <v>0</v>
      </c>
    </row>
    <row r="117" spans="1:7" ht="25.5" x14ac:dyDescent="0.25">
      <c r="A117" s="152"/>
      <c r="B117" s="18" t="s">
        <v>119</v>
      </c>
      <c r="C117" s="113" t="s">
        <v>131</v>
      </c>
      <c r="D117" s="140" t="s">
        <v>132</v>
      </c>
      <c r="E117" s="75">
        <f>160</f>
        <v>160</v>
      </c>
      <c r="F117" s="28"/>
      <c r="G117" s="21">
        <f t="shared" si="8"/>
        <v>0</v>
      </c>
    </row>
    <row r="118" spans="1:7" ht="25.5" x14ac:dyDescent="0.25">
      <c r="A118" s="152"/>
      <c r="B118" s="18" t="s">
        <v>121</v>
      </c>
      <c r="C118" s="113" t="s">
        <v>133</v>
      </c>
      <c r="D118" s="139" t="s">
        <v>134</v>
      </c>
      <c r="E118" s="75">
        <f>200</f>
        <v>200</v>
      </c>
      <c r="F118" s="28"/>
      <c r="G118" s="21">
        <f t="shared" si="8"/>
        <v>0</v>
      </c>
    </row>
    <row r="119" spans="1:7" x14ac:dyDescent="0.25">
      <c r="A119" s="152"/>
      <c r="B119" s="18" t="s">
        <v>123</v>
      </c>
      <c r="C119" s="136" t="s">
        <v>135</v>
      </c>
      <c r="D119" s="138" t="s">
        <v>136</v>
      </c>
      <c r="E119" s="77">
        <f>300+200</f>
        <v>500</v>
      </c>
      <c r="F119" s="28"/>
      <c r="G119" s="21">
        <f t="shared" si="8"/>
        <v>0</v>
      </c>
    </row>
    <row r="120" spans="1:7" x14ac:dyDescent="0.25">
      <c r="A120" s="152"/>
      <c r="B120" s="18" t="s">
        <v>130</v>
      </c>
      <c r="C120" s="114" t="s">
        <v>137</v>
      </c>
      <c r="D120" s="116" t="s">
        <v>138</v>
      </c>
      <c r="E120" s="78">
        <f>500</f>
        <v>500</v>
      </c>
      <c r="F120" s="28"/>
      <c r="G120" s="21">
        <f t="shared" si="8"/>
        <v>0</v>
      </c>
    </row>
    <row r="121" spans="1:7" x14ac:dyDescent="0.25">
      <c r="A121" s="152"/>
      <c r="B121" s="18" t="s">
        <v>106</v>
      </c>
      <c r="C121" s="117" t="s">
        <v>139</v>
      </c>
      <c r="D121" s="137" t="s">
        <v>140</v>
      </c>
      <c r="E121" s="72">
        <f>500</f>
        <v>500</v>
      </c>
      <c r="F121" s="28"/>
      <c r="G121" s="21">
        <f t="shared" si="8"/>
        <v>0</v>
      </c>
    </row>
    <row r="122" spans="1:7" ht="25.5" x14ac:dyDescent="0.25">
      <c r="A122" s="152"/>
      <c r="B122" s="18" t="s">
        <v>107</v>
      </c>
      <c r="C122" s="118" t="s">
        <v>141</v>
      </c>
      <c r="D122" s="118" t="s">
        <v>142</v>
      </c>
      <c r="E122" s="72">
        <f>50</f>
        <v>50</v>
      </c>
      <c r="F122" s="28"/>
      <c r="G122" s="21">
        <f t="shared" si="8"/>
        <v>0</v>
      </c>
    </row>
    <row r="123" spans="1:7" x14ac:dyDescent="0.25">
      <c r="A123" s="153"/>
      <c r="B123" s="35"/>
      <c r="C123" s="169" t="s">
        <v>71</v>
      </c>
      <c r="D123" s="170"/>
      <c r="E123" s="141">
        <f>SUM(E99:E122)</f>
        <v>18430</v>
      </c>
      <c r="F123" s="62"/>
      <c r="G123" s="142">
        <f>SUM(G99:G122)</f>
        <v>0</v>
      </c>
    </row>
    <row r="124" spans="1:7" ht="15.75" x14ac:dyDescent="0.25">
      <c r="A124" s="157" t="s">
        <v>143</v>
      </c>
      <c r="B124" s="158"/>
      <c r="C124" s="158"/>
      <c r="D124" s="158"/>
      <c r="E124" s="158"/>
      <c r="F124" s="158"/>
      <c r="G124" s="159"/>
    </row>
    <row r="125" spans="1:7" ht="25.5" x14ac:dyDescent="0.25">
      <c r="A125" s="163" t="s">
        <v>72</v>
      </c>
      <c r="B125" s="18" t="s">
        <v>90</v>
      </c>
      <c r="C125" s="14" t="s">
        <v>73</v>
      </c>
      <c r="D125" s="19" t="s">
        <v>74</v>
      </c>
      <c r="E125" s="13">
        <f>150</f>
        <v>150</v>
      </c>
      <c r="F125" s="20"/>
      <c r="G125" s="21">
        <f>E125*F125</f>
        <v>0</v>
      </c>
    </row>
    <row r="126" spans="1:7" ht="38.25" x14ac:dyDescent="0.25">
      <c r="A126" s="164"/>
      <c r="B126" s="18" t="s">
        <v>91</v>
      </c>
      <c r="C126" s="4" t="s">
        <v>75</v>
      </c>
      <c r="D126" s="5" t="s">
        <v>144</v>
      </c>
      <c r="E126" s="11">
        <f>140</f>
        <v>140</v>
      </c>
      <c r="F126" s="20"/>
      <c r="G126" s="21">
        <f t="shared" ref="G126:G130" si="9">E126*F126</f>
        <v>0</v>
      </c>
    </row>
    <row r="127" spans="1:7" ht="25.5" x14ac:dyDescent="0.25">
      <c r="A127" s="164"/>
      <c r="B127" s="18" t="s">
        <v>92</v>
      </c>
      <c r="C127" s="4" t="s">
        <v>76</v>
      </c>
      <c r="D127" s="5" t="s">
        <v>77</v>
      </c>
      <c r="E127" s="11">
        <f>90</f>
        <v>90</v>
      </c>
      <c r="F127" s="20"/>
      <c r="G127" s="21">
        <f t="shared" si="9"/>
        <v>0</v>
      </c>
    </row>
    <row r="128" spans="1:7" ht="38.25" x14ac:dyDescent="0.25">
      <c r="A128" s="164"/>
      <c r="B128" s="18" t="s">
        <v>93</v>
      </c>
      <c r="C128" s="5" t="s">
        <v>78</v>
      </c>
      <c r="D128" s="5" t="s">
        <v>145</v>
      </c>
      <c r="E128" s="11">
        <f>150</f>
        <v>150</v>
      </c>
      <c r="F128" s="20"/>
      <c r="G128" s="21">
        <f t="shared" si="9"/>
        <v>0</v>
      </c>
    </row>
    <row r="129" spans="1:7" ht="25.5" x14ac:dyDescent="0.25">
      <c r="A129" s="164"/>
      <c r="B129" s="18" t="s">
        <v>94</v>
      </c>
      <c r="C129" s="4" t="s">
        <v>79</v>
      </c>
      <c r="D129" s="5" t="s">
        <v>146</v>
      </c>
      <c r="E129" s="11">
        <f>25+150+150</f>
        <v>325</v>
      </c>
      <c r="F129" s="20"/>
      <c r="G129" s="21">
        <f t="shared" si="9"/>
        <v>0</v>
      </c>
    </row>
    <row r="130" spans="1:7" ht="25.5" x14ac:dyDescent="0.25">
      <c r="A130" s="164"/>
      <c r="B130" s="18" t="s">
        <v>5</v>
      </c>
      <c r="C130" s="30" t="s">
        <v>80</v>
      </c>
      <c r="D130" s="31" t="s">
        <v>81</v>
      </c>
      <c r="E130" s="32">
        <f>25+80</f>
        <v>105</v>
      </c>
      <c r="F130" s="20"/>
      <c r="G130" s="21">
        <f t="shared" si="9"/>
        <v>0</v>
      </c>
    </row>
    <row r="131" spans="1:7" x14ac:dyDescent="0.25">
      <c r="A131" s="165"/>
      <c r="B131" s="35"/>
      <c r="C131" s="156" t="s">
        <v>82</v>
      </c>
      <c r="D131" s="156"/>
      <c r="E131" s="36">
        <f>SUM(E125:E130)</f>
        <v>960</v>
      </c>
      <c r="F131" s="37" t="s">
        <v>147</v>
      </c>
      <c r="G131" s="50">
        <f>SUM(G125:G130)</f>
        <v>0</v>
      </c>
    </row>
    <row r="132" spans="1:7" ht="15.75" thickBot="1" x14ac:dyDescent="0.3">
      <c r="A132" s="71"/>
      <c r="B132" s="33"/>
      <c r="C132" s="166" t="s">
        <v>83</v>
      </c>
      <c r="D132" s="166"/>
      <c r="E132" s="34">
        <f>E131+E123+E97</f>
        <v>34370</v>
      </c>
      <c r="F132" s="47" t="s">
        <v>84</v>
      </c>
      <c r="G132" s="50">
        <f>SUM(G97,G123,G131)</f>
        <v>0</v>
      </c>
    </row>
    <row r="133" spans="1:7" ht="15.75" thickTop="1" x14ac:dyDescent="0.25">
      <c r="E133" s="53"/>
      <c r="F133" s="51" t="s">
        <v>148</v>
      </c>
      <c r="G133" s="69">
        <f>G132*0.08</f>
        <v>0</v>
      </c>
    </row>
    <row r="134" spans="1:7" ht="15.75" thickBot="1" x14ac:dyDescent="0.3">
      <c r="E134" s="54"/>
      <c r="F134" s="52" t="s">
        <v>85</v>
      </c>
      <c r="G134" s="70">
        <f>G132*1.08</f>
        <v>0</v>
      </c>
    </row>
    <row r="135" spans="1:7" ht="16.5" thickTop="1" x14ac:dyDescent="0.25">
      <c r="A135" s="157" t="s">
        <v>149</v>
      </c>
      <c r="B135" s="158"/>
      <c r="C135" s="158"/>
      <c r="D135" s="158"/>
      <c r="E135" s="158"/>
      <c r="F135" s="158"/>
      <c r="G135" s="159"/>
    </row>
    <row r="136" spans="1:7" x14ac:dyDescent="0.25">
      <c r="A136" s="171" t="s">
        <v>150</v>
      </c>
      <c r="B136" s="172"/>
      <c r="C136" s="172"/>
      <c r="D136" s="172"/>
      <c r="E136" s="172"/>
      <c r="F136" s="173"/>
      <c r="G136" s="145">
        <f>G132+G67</f>
        <v>0</v>
      </c>
    </row>
    <row r="137" spans="1:7" x14ac:dyDescent="0.25">
      <c r="A137" s="171" t="s">
        <v>151</v>
      </c>
      <c r="B137" s="172"/>
      <c r="C137" s="172"/>
      <c r="D137" s="172"/>
      <c r="E137" s="172"/>
      <c r="F137" s="173"/>
      <c r="G137" s="145">
        <f>G133+G68</f>
        <v>0</v>
      </c>
    </row>
    <row r="138" spans="1:7" x14ac:dyDescent="0.25">
      <c r="A138" s="171" t="s">
        <v>152</v>
      </c>
      <c r="B138" s="172"/>
      <c r="C138" s="172"/>
      <c r="D138" s="172"/>
      <c r="E138" s="172"/>
      <c r="F138" s="173"/>
      <c r="G138" s="146">
        <f>G134+G69</f>
        <v>0</v>
      </c>
    </row>
  </sheetData>
  <mergeCells count="36">
    <mergeCell ref="C132:D132"/>
    <mergeCell ref="A135:G135"/>
    <mergeCell ref="A136:F136"/>
    <mergeCell ref="A137:F137"/>
    <mergeCell ref="A138:F138"/>
    <mergeCell ref="A125:A131"/>
    <mergeCell ref="C131:D131"/>
    <mergeCell ref="C67:D67"/>
    <mergeCell ref="A71:G71"/>
    <mergeCell ref="A72:A97"/>
    <mergeCell ref="C72:D72"/>
    <mergeCell ref="C78:D78"/>
    <mergeCell ref="C90:D90"/>
    <mergeCell ref="C94:D94"/>
    <mergeCell ref="C97:D97"/>
    <mergeCell ref="A70:G70"/>
    <mergeCell ref="A98:G98"/>
    <mergeCell ref="A99:A123"/>
    <mergeCell ref="C123:D123"/>
    <mergeCell ref="A124:G124"/>
    <mergeCell ref="A33:G33"/>
    <mergeCell ref="A34:A58"/>
    <mergeCell ref="C58:D58"/>
    <mergeCell ref="A59:G59"/>
    <mergeCell ref="A60:A66"/>
    <mergeCell ref="C66:D66"/>
    <mergeCell ref="D1:G1"/>
    <mergeCell ref="A2:G2"/>
    <mergeCell ref="A6:G6"/>
    <mergeCell ref="A7:A32"/>
    <mergeCell ref="C7:D7"/>
    <mergeCell ref="C13:D13"/>
    <mergeCell ref="C25:D25"/>
    <mergeCell ref="C29:D29"/>
    <mergeCell ref="C32:D32"/>
    <mergeCell ref="A5:G5"/>
  </mergeCells>
  <printOptions horizontalCentered="1"/>
  <pageMargins left="0.59055118110236227" right="0.31496062992125984" top="0.19685039370078741" bottom="0.35433070866141736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976D5E34AB774A9BED488E54F28EDF" ma:contentTypeVersion="22" ma:contentTypeDescription="Utwórz nowy dokument." ma:contentTypeScope="" ma:versionID="93d3701bf427b97adecfc8b647b02730">
  <xsd:schema xmlns:xsd="http://www.w3.org/2001/XMLSchema" xmlns:xs="http://www.w3.org/2001/XMLSchema" xmlns:p="http://schemas.microsoft.com/office/2006/metadata/properties" xmlns:ns2="f4b86557-b6b9-4d61-aca3-5956646c4a8e" xmlns:ns3="b354825f-0999-49da-9ce1-353349aabe11" targetNamespace="http://schemas.microsoft.com/office/2006/metadata/properties" ma:root="true" ma:fieldsID="ac87804b02e621164ac92b57a95a5577" ns2:_="" ns3:_="">
    <xsd:import namespace="f4b86557-b6b9-4d61-aca3-5956646c4a8e"/>
    <xsd:import namespace="b354825f-0999-49da-9ce1-353349aabe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Podgl_x0105_d" minOccurs="0"/>
                <xsd:element ref="ns3:TaxCatchAll" minOccurs="0"/>
                <xsd:element ref="ns2:lcf76f155ced4ddcb4097134ff3c332f" minOccurs="0"/>
                <xsd:element ref="ns2:liczb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b86557-b6b9-4d61-aca3-5956646c4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Podgl_x0105_d" ma:index="21" nillable="true" ma:displayName="Podgląd" ma:format="Thumbnail" ma:internalName="Podgl_x0105_d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5" nillable="true" ma:displayName="liczba" ma:decimals="1" ma:default="1" ma:format="Dropdown" ma:internalName="liczba" ma:percentage="FALSE">
      <xsd:simpleType>
        <xsd:restriction base="dms:Number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4825f-0999-49da-9ce1-353349aabe1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f78f5e-5133-42c3-b28c-5da613a58fad}" ma:internalName="TaxCatchAll" ma:showField="CatchAllData" ma:web="b354825f-0999-49da-9ce1-353349aabe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b86557-b6b9-4d61-aca3-5956646c4a8e">
      <Terms xmlns="http://schemas.microsoft.com/office/infopath/2007/PartnerControls"/>
    </lcf76f155ced4ddcb4097134ff3c332f>
    <liczba xmlns="f4b86557-b6b9-4d61-aca3-5956646c4a8e">1</liczba>
    <Podgl_x0105_d xmlns="f4b86557-b6b9-4d61-aca3-5956646c4a8e" xsi:nil="true"/>
    <TaxCatchAll xmlns="b354825f-0999-49da-9ce1-353349aabe11" xsi:nil="true"/>
  </documentManagement>
</p:properties>
</file>

<file path=customXml/itemProps1.xml><?xml version="1.0" encoding="utf-8"?>
<ds:datastoreItem xmlns:ds="http://schemas.openxmlformats.org/officeDocument/2006/customXml" ds:itemID="{0D814792-8F9B-49F9-8160-D13A6E4A5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b86557-b6b9-4d61-aca3-5956646c4a8e"/>
    <ds:schemaRef ds:uri="b354825f-0999-49da-9ce1-353349aab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260EF6-8C2D-466A-9D02-C91044557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56D296-E567-425B-9690-42450E10EF0C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f4b86557-b6b9-4d61-aca3-5956646c4a8e"/>
    <ds:schemaRef ds:uri="b354825f-0999-49da-9ce1-353349aabe11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Zakresy Rejony 2026 - 2027</vt:lpstr>
      <vt:lpstr>'Zakresy Rejony 2026 - 2027'!Obszar_wydruku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Szumała Katarzyna</dc:creator>
  <cp:keywords/>
  <dc:description/>
  <cp:lastModifiedBy>Chajbos Karolina</cp:lastModifiedBy>
  <cp:revision/>
  <dcterms:created xsi:type="dcterms:W3CDTF">2024-01-24T13:20:08Z</dcterms:created>
  <dcterms:modified xsi:type="dcterms:W3CDTF">2026-02-05T09:00:08Z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0x010100D7976D5E34AB774A9BED488E54F28EDF</vt:lpwstr>
  </property>
  <property fmtid="{D5CDD505-2E9C-101B-9397-08002B2CF9AE}" pid="3" name="MediaServiceImageTags">
    <vt:lpwstr/>
  </property>
</Properties>
</file>